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6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дод.4!$A$13:$H$115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дод.4!$91:$92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0">дод.1!$A$1:$J$97</definedName>
    <definedName name="_xlnm.Print_Area" localSheetId="1">дод.2!$A$2:$F$39</definedName>
    <definedName name="_xlnm.Print_Area" localSheetId="3">дод.4!$A$1:$D$119</definedName>
    <definedName name="_xlnm.Print_Area" localSheetId="4">дод.5!$A$1:$J$52</definedName>
    <definedName name="_xlnm.Print_Area" localSheetId="5">дод.6!$A$1:$J$40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62913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I48" i="20"/>
  <c r="J48"/>
  <c r="G49"/>
  <c r="D111" i="30"/>
  <c r="D83"/>
  <c r="J23" i="23"/>
  <c r="J17"/>
  <c r="E71" i="21"/>
  <c r="H37" i="23"/>
  <c r="H34"/>
  <c r="G34" s="1"/>
  <c r="I18" i="20"/>
  <c r="J18"/>
  <c r="H18"/>
  <c r="G18" s="1"/>
  <c r="G20"/>
  <c r="D45" i="30"/>
  <c r="L102" i="21"/>
  <c r="M102"/>
  <c r="N102"/>
  <c r="O102"/>
  <c r="K102"/>
  <c r="J104"/>
  <c r="H15" i="28"/>
  <c r="H14"/>
  <c r="I15"/>
  <c r="H12"/>
  <c r="H11" s="1"/>
  <c r="H33" s="1"/>
  <c r="I12"/>
  <c r="I11" s="1"/>
  <c r="I33" s="1"/>
  <c r="G12"/>
  <c r="G11" s="1"/>
  <c r="D106" i="30"/>
  <c r="D115" s="1"/>
  <c r="D110"/>
  <c r="D37"/>
  <c r="D35" s="1"/>
  <c r="D86" s="1"/>
  <c r="D85" s="1"/>
  <c r="D18"/>
  <c r="I79" i="20"/>
  <c r="J79"/>
  <c r="H79"/>
  <c r="G79" s="1"/>
  <c r="G80"/>
  <c r="I14" i="28"/>
  <c r="M21"/>
  <c r="M16"/>
  <c r="I41" i="23"/>
  <c r="J41"/>
  <c r="H41"/>
  <c r="G41" s="1"/>
  <c r="G45"/>
  <c r="D80" i="30"/>
  <c r="D99"/>
  <c r="D104" s="1"/>
  <c r="D69"/>
  <c r="D97"/>
  <c r="D94" s="1"/>
  <c r="D114" s="1"/>
  <c r="D113" s="1"/>
  <c r="E103" i="21"/>
  <c r="G31" i="28"/>
  <c r="G25"/>
  <c r="G24"/>
  <c r="G23"/>
  <c r="L45" i="21"/>
  <c r="J45" s="1"/>
  <c r="O41"/>
  <c r="K41"/>
  <c r="M45"/>
  <c r="N45"/>
  <c r="O45"/>
  <c r="K45"/>
  <c r="G45"/>
  <c r="H45"/>
  <c r="I45"/>
  <c r="F45"/>
  <c r="E45" s="1"/>
  <c r="P45" s="1"/>
  <c r="E48"/>
  <c r="J48"/>
  <c r="E46"/>
  <c r="P46" s="1"/>
  <c r="J46"/>
  <c r="D79" i="30"/>
  <c r="D24"/>
  <c r="I86" i="20"/>
  <c r="J86"/>
  <c r="J76" s="1"/>
  <c r="J75" s="1"/>
  <c r="G83"/>
  <c r="D76" i="30"/>
  <c r="D34"/>
  <c r="D32"/>
  <c r="D30"/>
  <c r="D28"/>
  <c r="D26"/>
  <c r="D22"/>
  <c r="D20"/>
  <c r="D16"/>
  <c r="F63" i="21"/>
  <c r="E63" s="1"/>
  <c r="P63" s="1"/>
  <c r="K20"/>
  <c r="J24"/>
  <c r="K63"/>
  <c r="O63"/>
  <c r="J74"/>
  <c r="E74"/>
  <c r="P74" s="1"/>
  <c r="G44" i="23"/>
  <c r="G42"/>
  <c r="E40" i="21"/>
  <c r="E31"/>
  <c r="H27" i="23" s="1"/>
  <c r="G27" s="1"/>
  <c r="E26" i="21"/>
  <c r="E44"/>
  <c r="P44" s="1"/>
  <c r="J15" i="23"/>
  <c r="E42" i="21"/>
  <c r="G63"/>
  <c r="G61"/>
  <c r="H63"/>
  <c r="I63"/>
  <c r="E67"/>
  <c r="P67" s="1"/>
  <c r="L63"/>
  <c r="M63"/>
  <c r="N63"/>
  <c r="E75"/>
  <c r="P75"/>
  <c r="J75"/>
  <c r="G85" i="20"/>
  <c r="G82"/>
  <c r="G81"/>
  <c r="G78"/>
  <c r="H86"/>
  <c r="G86" s="1"/>
  <c r="H13"/>
  <c r="H12" s="1"/>
  <c r="G88"/>
  <c r="G89"/>
  <c r="G90"/>
  <c r="G91"/>
  <c r="G92"/>
  <c r="G87"/>
  <c r="L78" i="21"/>
  <c r="M78"/>
  <c r="N78"/>
  <c r="O78"/>
  <c r="K78"/>
  <c r="J78" s="1"/>
  <c r="G78"/>
  <c r="G60"/>
  <c r="G59" s="1"/>
  <c r="H78"/>
  <c r="I78"/>
  <c r="F78"/>
  <c r="E78" s="1"/>
  <c r="I72" i="20"/>
  <c r="G73"/>
  <c r="G72" s="1"/>
  <c r="J80" i="21"/>
  <c r="P80" s="1"/>
  <c r="L93"/>
  <c r="M93"/>
  <c r="N93"/>
  <c r="O93"/>
  <c r="K93"/>
  <c r="J93" s="1"/>
  <c r="G93"/>
  <c r="H93"/>
  <c r="I93"/>
  <c r="F93"/>
  <c r="E93" s="1"/>
  <c r="P93" s="1"/>
  <c r="E94"/>
  <c r="J94"/>
  <c r="E47"/>
  <c r="H18" i="23" s="1"/>
  <c r="G18" s="1"/>
  <c r="E49" i="21"/>
  <c r="J47"/>
  <c r="I18" i="23" s="1"/>
  <c r="G16" i="29"/>
  <c r="G25"/>
  <c r="E18"/>
  <c r="E15" s="1"/>
  <c r="E12" s="1"/>
  <c r="E25" s="1"/>
  <c r="F18"/>
  <c r="F15" s="1"/>
  <c r="F12" s="1"/>
  <c r="F25" s="1"/>
  <c r="C13"/>
  <c r="C14"/>
  <c r="C16"/>
  <c r="C17"/>
  <c r="D18"/>
  <c r="D15" s="1"/>
  <c r="C19"/>
  <c r="C20"/>
  <c r="C21"/>
  <c r="C22"/>
  <c r="C23"/>
  <c r="C24"/>
  <c r="D28"/>
  <c r="C28" s="1"/>
  <c r="E28"/>
  <c r="E27" s="1"/>
  <c r="E26" s="1"/>
  <c r="E37" s="1"/>
  <c r="F28"/>
  <c r="D29"/>
  <c r="C29" s="1"/>
  <c r="E29"/>
  <c r="F29"/>
  <c r="D31"/>
  <c r="D30" s="1"/>
  <c r="D36"/>
  <c r="C36" s="1"/>
  <c r="D34"/>
  <c r="D33"/>
  <c r="E31"/>
  <c r="E30" s="1"/>
  <c r="E36"/>
  <c r="E35"/>
  <c r="E33"/>
  <c r="C33"/>
  <c r="E32"/>
  <c r="F31"/>
  <c r="F36"/>
  <c r="F35"/>
  <c r="F34"/>
  <c r="F33"/>
  <c r="F32"/>
  <c r="D32"/>
  <c r="D35"/>
  <c r="C35" s="1"/>
  <c r="E34"/>
  <c r="C34"/>
  <c r="E104" i="21"/>
  <c r="F102"/>
  <c r="G43" i="23"/>
  <c r="F51" i="21"/>
  <c r="E52"/>
  <c r="J49"/>
  <c r="P49" s="1"/>
  <c r="G93" i="20"/>
  <c r="F29" i="21"/>
  <c r="E29" s="1"/>
  <c r="P29" s="1"/>
  <c r="F41"/>
  <c r="F20"/>
  <c r="J79"/>
  <c r="E79"/>
  <c r="P79"/>
  <c r="G102"/>
  <c r="H102"/>
  <c r="I102"/>
  <c r="J103"/>
  <c r="E77"/>
  <c r="P77"/>
  <c r="J67"/>
  <c r="E72"/>
  <c r="P72" s="1"/>
  <c r="G11" i="23"/>
  <c r="E39" i="21"/>
  <c r="H32" i="23" s="1"/>
  <c r="G32" s="1"/>
  <c r="E100" i="21"/>
  <c r="L29"/>
  <c r="M29"/>
  <c r="N29"/>
  <c r="O29"/>
  <c r="O16"/>
  <c r="O15" s="1"/>
  <c r="O14" s="1"/>
  <c r="O20"/>
  <c r="O18"/>
  <c r="O51"/>
  <c r="K29"/>
  <c r="J29"/>
  <c r="L41"/>
  <c r="J41" s="1"/>
  <c r="K16"/>
  <c r="G29"/>
  <c r="G16"/>
  <c r="H29"/>
  <c r="H41"/>
  <c r="H16"/>
  <c r="I29"/>
  <c r="F18"/>
  <c r="F16"/>
  <c r="F61"/>
  <c r="L85"/>
  <c r="K85"/>
  <c r="J85"/>
  <c r="G87"/>
  <c r="H87"/>
  <c r="F87"/>
  <c r="E87" s="1"/>
  <c r="H98"/>
  <c r="H97"/>
  <c r="H96" s="1"/>
  <c r="H100"/>
  <c r="F100"/>
  <c r="G100"/>
  <c r="I100"/>
  <c r="K100"/>
  <c r="L100"/>
  <c r="M100"/>
  <c r="N100"/>
  <c r="O100"/>
  <c r="K98"/>
  <c r="K97" s="1"/>
  <c r="L98"/>
  <c r="L97" s="1"/>
  <c r="L96" s="1"/>
  <c r="J98"/>
  <c r="M98"/>
  <c r="M97" s="1"/>
  <c r="M96" s="1"/>
  <c r="N98"/>
  <c r="N97" s="1"/>
  <c r="N96" s="1"/>
  <c r="O98"/>
  <c r="G98"/>
  <c r="G97" s="1"/>
  <c r="G96" s="1"/>
  <c r="I98"/>
  <c r="I97" s="1"/>
  <c r="I96" s="1"/>
  <c r="F98"/>
  <c r="E98" s="1"/>
  <c r="I87"/>
  <c r="K87"/>
  <c r="J87" s="1"/>
  <c r="L87"/>
  <c r="M87"/>
  <c r="N87"/>
  <c r="O87"/>
  <c r="G85"/>
  <c r="G83"/>
  <c r="G82" s="1"/>
  <c r="G81" s="1"/>
  <c r="H85"/>
  <c r="I85"/>
  <c r="M85"/>
  <c r="N85"/>
  <c r="O85"/>
  <c r="F85"/>
  <c r="E85" s="1"/>
  <c r="P85" s="1"/>
  <c r="H83"/>
  <c r="H82" s="1"/>
  <c r="H81" s="1"/>
  <c r="I83"/>
  <c r="I82"/>
  <c r="I81" s="1"/>
  <c r="K83"/>
  <c r="L83"/>
  <c r="L82"/>
  <c r="L81" s="1"/>
  <c r="M83"/>
  <c r="M82" s="1"/>
  <c r="M81" s="1"/>
  <c r="N83"/>
  <c r="O83"/>
  <c r="O82" s="1"/>
  <c r="O81" s="1"/>
  <c r="F83"/>
  <c r="F82" s="1"/>
  <c r="H61"/>
  <c r="H60" s="1"/>
  <c r="H59" s="1"/>
  <c r="I61"/>
  <c r="I60" s="1"/>
  <c r="K61"/>
  <c r="J61" s="1"/>
  <c r="L61"/>
  <c r="M61"/>
  <c r="M60"/>
  <c r="M59" s="1"/>
  <c r="N61"/>
  <c r="O61"/>
  <c r="O60"/>
  <c r="O59" s="1"/>
  <c r="G51"/>
  <c r="H51"/>
  <c r="I51"/>
  <c r="K51"/>
  <c r="J51" s="1"/>
  <c r="P51" s="1"/>
  <c r="L51"/>
  <c r="M51"/>
  <c r="N51"/>
  <c r="G41"/>
  <c r="I41"/>
  <c r="M41"/>
  <c r="N41"/>
  <c r="L20"/>
  <c r="J20" s="1"/>
  <c r="I24"/>
  <c r="I20" s="1"/>
  <c r="M20"/>
  <c r="N20"/>
  <c r="G24"/>
  <c r="G20" s="1"/>
  <c r="G15" s="1"/>
  <c r="G14" s="1"/>
  <c r="G105" s="1"/>
  <c r="H24"/>
  <c r="H20"/>
  <c r="L18"/>
  <c r="M18"/>
  <c r="N18"/>
  <c r="K18"/>
  <c r="J18" s="1"/>
  <c r="G18"/>
  <c r="H18"/>
  <c r="I18"/>
  <c r="E18"/>
  <c r="P18" s="1"/>
  <c r="L16"/>
  <c r="L15" s="1"/>
  <c r="M16"/>
  <c r="N16"/>
  <c r="I16"/>
  <c r="E16" s="1"/>
  <c r="P16" s="1"/>
  <c r="J70" i="20"/>
  <c r="J69" s="1"/>
  <c r="J68" s="1"/>
  <c r="J74" s="1"/>
  <c r="I66"/>
  <c r="G66" s="1"/>
  <c r="H84"/>
  <c r="M94"/>
  <c r="I84"/>
  <c r="G84" s="1"/>
  <c r="J84"/>
  <c r="H77"/>
  <c r="G77" s="1"/>
  <c r="I63"/>
  <c r="G67"/>
  <c r="J69" i="21"/>
  <c r="J62"/>
  <c r="J64"/>
  <c r="J65"/>
  <c r="J68"/>
  <c r="E68"/>
  <c r="P68" s="1"/>
  <c r="J70"/>
  <c r="J71"/>
  <c r="P71" s="1"/>
  <c r="J73"/>
  <c r="J76"/>
  <c r="J17"/>
  <c r="J54"/>
  <c r="J19"/>
  <c r="J21"/>
  <c r="I23" i="23" s="1"/>
  <c r="J26" i="21"/>
  <c r="J28"/>
  <c r="J30"/>
  <c r="J31"/>
  <c r="J32"/>
  <c r="P32"/>
  <c r="E32"/>
  <c r="J33"/>
  <c r="J34"/>
  <c r="J35"/>
  <c r="J37"/>
  <c r="J38"/>
  <c r="J40"/>
  <c r="J42"/>
  <c r="I15" i="23" s="1"/>
  <c r="J43" i="21"/>
  <c r="J44"/>
  <c r="I17" i="23" s="1"/>
  <c r="J50" i="21"/>
  <c r="J53"/>
  <c r="J55"/>
  <c r="J36"/>
  <c r="J84"/>
  <c r="J86"/>
  <c r="J88"/>
  <c r="J89"/>
  <c r="J90"/>
  <c r="J91"/>
  <c r="J92"/>
  <c r="J95"/>
  <c r="J99"/>
  <c r="E99"/>
  <c r="J101"/>
  <c r="P101" s="1"/>
  <c r="E65"/>
  <c r="E70"/>
  <c r="E62"/>
  <c r="P62" s="1"/>
  <c r="E64"/>
  <c r="P64" s="1"/>
  <c r="E69"/>
  <c r="P69" s="1"/>
  <c r="E73"/>
  <c r="P73" s="1"/>
  <c r="E76"/>
  <c r="P76" s="1"/>
  <c r="E19"/>
  <c r="P19" s="1"/>
  <c r="E17"/>
  <c r="P17" s="1"/>
  <c r="E21"/>
  <c r="H23" i="23" s="1"/>
  <c r="G23" s="1"/>
  <c r="E28" i="21"/>
  <c r="H25" i="23"/>
  <c r="G25" s="1"/>
  <c r="E30" i="21"/>
  <c r="H26" i="23" s="1"/>
  <c r="G26" s="1"/>
  <c r="E33" i="21"/>
  <c r="H29" i="23" s="1"/>
  <c r="G29" s="1"/>
  <c r="E34" i="21"/>
  <c r="E35"/>
  <c r="P35" s="1"/>
  <c r="E37"/>
  <c r="H30" i="23"/>
  <c r="G30" s="1"/>
  <c r="E38" i="21"/>
  <c r="P38" s="1"/>
  <c r="E43"/>
  <c r="P43" s="1"/>
  <c r="E50"/>
  <c r="E53"/>
  <c r="P53" s="1"/>
  <c r="E54"/>
  <c r="P54" s="1"/>
  <c r="E55"/>
  <c r="H21" i="23"/>
  <c r="G21" s="1"/>
  <c r="E36" i="21"/>
  <c r="E92"/>
  <c r="H40" i="23"/>
  <c r="G40" s="1"/>
  <c r="E86" i="21"/>
  <c r="P86" s="1"/>
  <c r="E88"/>
  <c r="P88" s="1"/>
  <c r="E89"/>
  <c r="P89" s="1"/>
  <c r="E90"/>
  <c r="P90" s="1"/>
  <c r="E91"/>
  <c r="P91" s="1"/>
  <c r="E95"/>
  <c r="P95"/>
  <c r="E84"/>
  <c r="P84" s="1"/>
  <c r="F22"/>
  <c r="I22"/>
  <c r="E22"/>
  <c r="P22" s="1"/>
  <c r="J22"/>
  <c r="E23"/>
  <c r="J23"/>
  <c r="P23" s="1"/>
  <c r="J25"/>
  <c r="E27"/>
  <c r="J27"/>
  <c r="P27" s="1"/>
  <c r="P56"/>
  <c r="P57"/>
  <c r="P58"/>
  <c r="E66"/>
  <c r="P66" s="1"/>
  <c r="J66"/>
  <c r="H22"/>
  <c r="G22"/>
  <c r="G12" i="23"/>
  <c r="G14"/>
  <c r="G35"/>
  <c r="G36"/>
  <c r="G21" i="20"/>
  <c r="G19"/>
  <c r="I70"/>
  <c r="G70" s="1"/>
  <c r="G71"/>
  <c r="H23"/>
  <c r="H22"/>
  <c r="G22" s="1"/>
  <c r="G23"/>
  <c r="H25"/>
  <c r="G25"/>
  <c r="I43"/>
  <c r="I42"/>
  <c r="I11" s="1"/>
  <c r="G43"/>
  <c r="G65"/>
  <c r="G64"/>
  <c r="G46"/>
  <c r="G44"/>
  <c r="H58"/>
  <c r="G58" s="1"/>
  <c r="G61"/>
  <c r="G60"/>
  <c r="G59"/>
  <c r="H56"/>
  <c r="G56" s="1"/>
  <c r="G57"/>
  <c r="H53"/>
  <c r="G53" s="1"/>
  <c r="G55"/>
  <c r="G54"/>
  <c r="H50"/>
  <c r="H48" s="1"/>
  <c r="G51"/>
  <c r="H38"/>
  <c r="G38" s="1"/>
  <c r="G41"/>
  <c r="G40"/>
  <c r="G39"/>
  <c r="H29"/>
  <c r="G29" s="1"/>
  <c r="G37"/>
  <c r="G36"/>
  <c r="G35"/>
  <c r="G34"/>
  <c r="G33"/>
  <c r="G32"/>
  <c r="G31"/>
  <c r="G30"/>
  <c r="G27"/>
  <c r="G26"/>
  <c r="G24"/>
  <c r="G17"/>
  <c r="G16"/>
  <c r="G15"/>
  <c r="G14"/>
  <c r="E25" i="21"/>
  <c r="P25"/>
  <c r="H28" i="23"/>
  <c r="G28" s="1"/>
  <c r="J83" i="21"/>
  <c r="G13" i="20"/>
  <c r="P94" i="21"/>
  <c r="P30"/>
  <c r="J102"/>
  <c r="G50" i="20"/>
  <c r="P47" i="21"/>
  <c r="P55"/>
  <c r="P37"/>
  <c r="E41"/>
  <c r="P41" s="1"/>
  <c r="H33" i="23"/>
  <c r="G33" s="1"/>
  <c r="P52" i="21"/>
  <c r="P99"/>
  <c r="J100"/>
  <c r="P100" s="1"/>
  <c r="H76" i="20"/>
  <c r="E24" i="21"/>
  <c r="P24" s="1"/>
  <c r="H24" i="23"/>
  <c r="G24" s="1"/>
  <c r="P26" i="21"/>
  <c r="H13" i="23"/>
  <c r="G13"/>
  <c r="P40" i="21"/>
  <c r="G42" i="20"/>
  <c r="P34" i="21"/>
  <c r="P36"/>
  <c r="P28"/>
  <c r="P70"/>
  <c r="P21"/>
  <c r="H19" i="23"/>
  <c r="P50" i="21"/>
  <c r="H52" i="20"/>
  <c r="G52" s="1"/>
  <c r="M95"/>
  <c r="E61" i="21"/>
  <c r="P61" s="1"/>
  <c r="E51"/>
  <c r="G19" i="23"/>
  <c r="F60" i="21"/>
  <c r="G37" i="23"/>
  <c r="P65" i="21"/>
  <c r="C18" i="29"/>
  <c r="F30"/>
  <c r="F27" s="1"/>
  <c r="F26" s="1"/>
  <c r="F37" s="1"/>
  <c r="K60" i="21"/>
  <c r="J63"/>
  <c r="H39" i="23"/>
  <c r="P92" i="21"/>
  <c r="N15"/>
  <c r="N14" s="1"/>
  <c r="N105" s="1"/>
  <c r="H15"/>
  <c r="H14"/>
  <c r="H105" s="1"/>
  <c r="H15" i="23"/>
  <c r="P42" i="21"/>
  <c r="O97"/>
  <c r="O96" s="1"/>
  <c r="K82"/>
  <c r="K15"/>
  <c r="K14"/>
  <c r="G15" i="28"/>
  <c r="G14" s="1"/>
  <c r="P39" i="21"/>
  <c r="H75" i="20"/>
  <c r="I62"/>
  <c r="G63"/>
  <c r="P48" i="21"/>
  <c r="L60"/>
  <c r="L59" s="1"/>
  <c r="C31" i="29"/>
  <c r="E83" i="21"/>
  <c r="P83" s="1"/>
  <c r="P31"/>
  <c r="N82"/>
  <c r="N81"/>
  <c r="F15"/>
  <c r="E102"/>
  <c r="P102"/>
  <c r="P103"/>
  <c r="H22" i="23"/>
  <c r="G22" s="1"/>
  <c r="F59" i="21"/>
  <c r="P33"/>
  <c r="J16"/>
  <c r="M15"/>
  <c r="M14" s="1"/>
  <c r="M105" s="1"/>
  <c r="N60"/>
  <c r="N59"/>
  <c r="P104"/>
  <c r="C32" i="29"/>
  <c r="J10" i="23"/>
  <c r="J46"/>
  <c r="I76" i="20"/>
  <c r="I75" s="1"/>
  <c r="D87" i="30"/>
  <c r="G39" i="23"/>
  <c r="H38"/>
  <c r="F14" i="21"/>
  <c r="J82"/>
  <c r="J81" s="1"/>
  <c r="K81"/>
  <c r="G62" i="20"/>
  <c r="I47"/>
  <c r="K59" i="21"/>
  <c r="J60"/>
  <c r="J59"/>
  <c r="G38" i="23"/>
  <c r="G48" i="20" l="1"/>
  <c r="H47"/>
  <c r="G47" s="1"/>
  <c r="E20" i="21"/>
  <c r="P20" s="1"/>
  <c r="P78"/>
  <c r="G12" i="20"/>
  <c r="G75"/>
  <c r="E60" i="21"/>
  <c r="I59"/>
  <c r="O105"/>
  <c r="C30" i="29"/>
  <c r="D27"/>
  <c r="G33" i="28"/>
  <c r="D12" i="29"/>
  <c r="C15"/>
  <c r="J94" i="20"/>
  <c r="I10" i="23"/>
  <c r="I46" s="1"/>
  <c r="G15"/>
  <c r="L14" i="21"/>
  <c r="L105" s="1"/>
  <c r="J15"/>
  <c r="J14" s="1"/>
  <c r="F81"/>
  <c r="E82"/>
  <c r="P98"/>
  <c r="E97"/>
  <c r="J97"/>
  <c r="J96" s="1"/>
  <c r="K96"/>
  <c r="K105" s="1"/>
  <c r="P87"/>
  <c r="H17" i="23"/>
  <c r="G17" s="1"/>
  <c r="H20"/>
  <c r="G20" s="1"/>
  <c r="H16"/>
  <c r="H31"/>
  <c r="G31" s="1"/>
  <c r="F97" i="21"/>
  <c r="F96" s="1"/>
  <c r="G76" i="20"/>
  <c r="H28"/>
  <c r="G28" s="1"/>
  <c r="I15" i="21"/>
  <c r="I69" i="20"/>
  <c r="E15" i="21" l="1"/>
  <c r="I14"/>
  <c r="I105" s="1"/>
  <c r="P97"/>
  <c r="E96"/>
  <c r="P96" s="1"/>
  <c r="J105"/>
  <c r="I68" i="20"/>
  <c r="G69"/>
  <c r="H10" i="23"/>
  <c r="G16"/>
  <c r="D25" i="29"/>
  <c r="C25" s="1"/>
  <c r="C12"/>
  <c r="E81" i="21"/>
  <c r="P81" s="1"/>
  <c r="P82"/>
  <c r="H11" i="20"/>
  <c r="F105" i="21"/>
  <c r="C27" i="29"/>
  <c r="D26"/>
  <c r="E59" i="21"/>
  <c r="P59" s="1"/>
  <c r="P60"/>
  <c r="G11" i="20" l="1"/>
  <c r="H74"/>
  <c r="H94"/>
  <c r="G68"/>
  <c r="I94"/>
  <c r="I74"/>
  <c r="D37" i="29"/>
  <c r="C37" s="1"/>
  <c r="C26"/>
  <c r="H46" i="23"/>
  <c r="G10"/>
  <c r="G46" s="1"/>
  <c r="E14" i="21"/>
  <c r="P15"/>
  <c r="E105" l="1"/>
  <c r="P14"/>
  <c r="G74" i="20"/>
  <c r="G94"/>
  <c r="E107" i="21" l="1"/>
  <c r="P105"/>
</calcChain>
</file>

<file path=xl/sharedStrings.xml><?xml version="1.0" encoding="utf-8"?>
<sst xmlns="http://schemas.openxmlformats.org/spreadsheetml/2006/main" count="823" uniqueCount="470">
  <si>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</si>
  <si>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</si>
  <si>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</si>
  <si>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</si>
  <si>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</si>
  <si>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</si>
  <si>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</si>
  <si>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</si>
  <si>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</si>
  <si>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</si>
  <si>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</si>
  <si>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</si>
  <si>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</si>
  <si>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</si>
  <si>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</si>
  <si>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</si>
  <si>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</si>
  <si>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</si>
  <si>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</si>
  <si>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</si>
  <si>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</si>
  <si>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</si>
  <si>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</si>
  <si>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</si>
  <si>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</si>
  <si>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</si>
  <si>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</si>
  <si>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</si>
  <si>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</si>
  <si>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</si>
  <si>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</si>
  <si>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</si>
  <si>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</si>
  <si>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</si>
  <si>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</si>
  <si>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</si>
  <si>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</si>
  <si>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</si>
  <si>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</si>
  <si>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</si>
  <si>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</si>
  <si>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</si>
  <si>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</si>
  <si>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</si>
  <si>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</si>
  <si>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</si>
  <si>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</si>
  <si>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</si>
  <si>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</si>
  <si>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</si>
  <si>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</si>
  <si>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</si>
  <si>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</si>
  <si>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</si>
  <si>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</si>
  <si>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</si>
  <si>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</si>
  <si>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</si>
  <si>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</si>
  <si>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</si>
  <si>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</si>
  <si>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</si>
  <si>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</si>
  <si>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</si>
  <si>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</si>
  <si>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</si>
  <si>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</si>
  <si>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</si>
  <si>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</si>
  <si>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</si>
  <si>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</si>
  <si>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</si>
  <si>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</si>
  <si>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</si>
  <si>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</si>
  <si>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</si>
  <si>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</si>
  <si>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</si>
  <si>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</si>
  <si>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</si>
  <si>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</si>
  <si>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</si>
  <si>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</si>
  <si>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</si>
  <si>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</si>
  <si>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</si>
  <si>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</si>
  <si>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</si>
  <si>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</si>
  <si>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</si>
  <si>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</si>
  <si>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</si>
  <si>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</si>
  <si>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</si>
  <si>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</si>
  <si>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</si>
  <si>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</si>
  <si>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</si>
  <si>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</si>
  <si>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</si>
  <si>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</si>
  <si>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</si>
  <si>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</si>
  <si>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</si>
  <si>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</si>
  <si>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</si>
  <si>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</si>
  <si>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</si>
  <si>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</si>
  <si>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</si>
  <si>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</si>
  <si>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</si>
  <si>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</si>
  <si>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</si>
  <si>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</si>
  <si>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</si>
  <si>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</si>
  <si>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</si>
  <si>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</si>
  <si>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</si>
  <si>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</si>
  <si>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</si>
  <si>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</si>
  <si>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</si>
  <si>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</si>
  <si>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</si>
  <si>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</si>
  <si>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</si>
  <si>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</si>
  <si>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</si>
  <si>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</si>
  <si>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</si>
  <si>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</si>
  <si>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</si>
  <si>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</si>
  <si>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</si>
  <si>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</si>
  <si>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</si>
  <si>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</si>
  <si>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</si>
  <si>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</si>
  <si>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</si>
  <si>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</si>
  <si>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</si>
  <si>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</si>
  <si>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</si>
  <si>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</si>
  <si>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</si>
  <si>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</si>
  <si>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</si>
  <si>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</si>
  <si>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</si>
  <si>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</si>
  <si>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</si>
  <si>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</si>
  <si>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</si>
  <si>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</si>
  <si>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</si>
  <si>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</si>
  <si>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</si>
  <si>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</si>
  <si>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</si>
  <si>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</si>
  <si>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</si>
  <si>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</si>
  <si>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</si>
  <si>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</si>
  <si>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</si>
  <si>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</si>
  <si>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</si>
  <si>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</si>
  <si>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</si>
  <si>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</si>
  <si>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</si>
  <si>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</si>
  <si>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</si>
  <si>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</si>
  <si>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</si>
  <si>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</si>
  <si>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</si>
  <si>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</si>
  <si>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</si>
  <si>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</si>
  <si>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</si>
  <si>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</si>
  <si>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</si>
  <si>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</si>
  <si>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</si>
  <si>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</si>
  <si>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</si>
  <si>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</si>
  <si>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</si>
  <si>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</si>
  <si>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</si>
  <si>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</si>
  <si>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</si>
  <si>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</si>
  <si>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</si>
  <si>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</si>
  <si>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</si>
  <si>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</si>
  <si>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</si>
  <si>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</si>
  <si>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</si>
  <si>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</si>
  <si>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</si>
  <si>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</si>
  <si>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</si>
  <si>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</si>
  <si>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</si>
  <si>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</si>
  <si>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</si>
  <si>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</si>
  <si>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</si>
  <si>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</si>
  <si>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</si>
  <si>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</si>
  <si>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</si>
  <si>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</si>
  <si>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</si>
  <si>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</si>
  <si>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</si>
  <si>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</si>
  <si>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</si>
  <si>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</si>
  <si>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</si>
  <si>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</si>
  <si>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</si>
  <si>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</si>
  <si>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</si>
  <si>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</si>
  <si>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</si>
  <si>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</si>
  <si>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</si>
  <si>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</si>
  <si>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</si>
  <si>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</si>
  <si>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</si>
  <si>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</si>
  <si>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</si>
  <si>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</si>
  <si>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</si>
  <si>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</si>
  <si>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</si>
  <si>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</si>
  <si>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</si>
  <si>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</si>
  <si>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</si>
  <si>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</si>
  <si>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</si>
  <si>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</si>
  <si>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</si>
  <si>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</si>
  <si>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</si>
  <si>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</si>
  <si>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</si>
  <si>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</si>
  <si>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</si>
  <si>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</si>
  <si>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</si>
  <si>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</si>
  <si>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</si>
  <si>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</si>
  <si>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</si>
  <si>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</si>
  <si>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</si>
  <si>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</si>
  <si>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</si>
  <si>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</si>
  <si>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</si>
  <si>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</si>
  <si>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</si>
  <si>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</si>
  <si>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</si>
  <si>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</si>
  <si>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</si>
  <si>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</si>
  <si>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</si>
  <si>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</si>
  <si>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</si>
  <si>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</si>
  <si>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</si>
  <si>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</si>
  <si>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</si>
  <si>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</si>
  <si>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</si>
  <si>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</si>
  <si>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</si>
  <si>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</si>
  <si>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</si>
  <si>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</si>
  <si>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</si>
  <si>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</si>
  <si>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</si>
  <si>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</si>
  <si>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</si>
  <si>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</si>
  <si>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</si>
  <si>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</si>
  <si>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</si>
  <si>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</si>
  <si>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</si>
  <si>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</si>
  <si>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</si>
  <si>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</si>
  <si>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</si>
  <si>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</si>
  <si>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</si>
  <si>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</si>
  <si>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</si>
  <si>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</si>
  <si>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</si>
  <si>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</si>
  <si>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</si>
  <si>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</si>
  <si>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</si>
  <si>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</si>
  <si>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</si>
  <si>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</si>
  <si>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</si>
  <si>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</si>
  <si>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</si>
  <si>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</si>
  <si>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</si>
  <si>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</si>
  <si>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</si>
  <si>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</si>
  <si>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</si>
  <si>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</si>
  <si>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</si>
  <si>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</si>
  <si>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</si>
  <si>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</si>
  <si>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</si>
  <si>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</si>
  <si>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</si>
  <si>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</si>
  <si>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</si>
  <si>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</si>
  <si>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</si>
  <si>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</si>
  <si>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</si>
  <si>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</si>
  <si>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</si>
  <si>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</si>
  <si>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</si>
  <si>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</si>
  <si>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</si>
  <si>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</si>
  <si>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</si>
  <si>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</si>
  <si>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</si>
  <si>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</si>
  <si>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</si>
  <si>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</si>
  <si>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</si>
  <si>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</si>
  <si>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</si>
  <si>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</si>
  <si>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</si>
  <si>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</si>
  <si>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</si>
  <si>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</si>
  <si>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</si>
  <si>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</si>
  <si>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</si>
  <si>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</si>
  <si>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</si>
  <si>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</si>
  <si>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</si>
  <si>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</si>
  <si>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</si>
  <si>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</si>
  <si>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</si>
  <si>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</si>
  <si>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</si>
  <si>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</si>
  <si>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</si>
  <si>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</si>
  <si>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</si>
  <si>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</si>
  <si>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</si>
  <si>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</si>
  <si>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</si>
  <si>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</si>
  <si>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</si>
  <si>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</si>
  <si>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</si>
  <si>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</si>
  <si>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</si>
  <si>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</si>
  <si>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</si>
  <si>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</si>
  <si>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</si>
  <si>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</si>
  <si>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</si>
  <si>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</si>
  <si>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</si>
  <si>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</si>
  <si>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</si>
  <si>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</si>
  <si>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</si>
  <si>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</si>
  <si>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</si>
  <si>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</si>
  <si>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</si>
  <si>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</si>
  <si>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</si>
  <si>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</si>
  <si>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</si>
  <si>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</si>
  <si>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</si>
  <si>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</si>
  <si>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</si>
  <si>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</si>
  <si>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</si>
  <si>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</si>
  <si>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</si>
  <si>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</si>
  <si>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</si>
  <si>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</si>
  <si>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</si>
  <si>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</si>
  <si>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</si>
  <si>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</si>
  <si>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</si>
  <si>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</si>
  <si>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</si>
  <si>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</si>
  <si>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</si>
  <si>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</si>
  <si>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</si>
  <si>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</si>
  <si>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</si>
  <si>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</si>
  <si>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</si>
  <si>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</si>
  <si>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</si>
  <si>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</si>
  <si>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</si>
  <si>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</si>
  <si>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Придбання ноутбуків для педагогічних працівників (на умовах співфінансування)</t>
  </si>
  <si>
    <t>Капітальний ремонт покрівлі даху будівлі (літ."Б") комунального опорного закладу "Лисянський навчально-виховний комплекс "Загальноосвітня школа І-ІІІ ступенів №1 – гімназія - дошкільний навчальний заклад" Лисянської селищної ради Черкаської області" по вул. Гетьманський шлях, 13 в смт Лисянка Черкаської області" (коригування)</t>
  </si>
  <si>
    <t>Фінансування заходів з територіальної оборони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</si>
  <si>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Виноградській ТГ</t>
  </si>
  <si>
    <t>Розподіл видатків бюджету Лисянської селищної територіальної громади на 2021 рік</t>
  </si>
  <si>
    <t>Субвенція з державного бюджету місцевим бюджетам на реалізацію програми "Спроможна школа для кращих результатів"</t>
  </si>
  <si>
    <t>за рахунок субвенції з з державного бюджету місцевим бюджетам на реалізацію програми "Спроможна школа для кращих результатів"</t>
  </si>
  <si>
    <t>Співфінансування кисневої станції КНП “Корсунь-Шевченківської багатопрофільної лікарні”</t>
  </si>
  <si>
    <t>Бюджет Корсунь-Шевченківської міської територіальної громади</t>
  </si>
  <si>
    <t>Виконання програми протидії тероризму на території Лисянської тг</t>
  </si>
  <si>
    <t>Надання спеціалізованої освіти мистецькими школами</t>
  </si>
  <si>
    <t>02</t>
  </si>
  <si>
    <t>0200000</t>
  </si>
  <si>
    <t>0217363</t>
  </si>
  <si>
    <t>Реконструкція водогону від території “старої лікарні” (вул. Санаторна) до ВНС на території КНП “Лисянська територіальна лікарня”</t>
  </si>
  <si>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ступенів № 2” Лисянської селищної ради Черкаської області)</t>
  </si>
  <si>
    <t>Капітальний ремонт благоустрою території дитячої установи “Веселка”</t>
  </si>
  <si>
    <t>Капітальний ремонт будівлі закладу дошкільної освіти ясла-садок “Ромашка” відділу освіти Лисянської селищної ради Звенигородського району Черкаської області (зовнішнє утеплення стін - упровадження енергозберігаючих технологій)</t>
  </si>
  <si>
    <t>Капітальний ремонт із заміни покрівлі корпусу літ. Б комунального закладу “Лисянська загальноосвітня школа І—ІІІ ступенів № 2” Лисянської селищної ради Черкаської області</t>
  </si>
  <si>
    <t>Розроблення проектно-кошторисної документації та капітальний ремонт внутрішніх приміщень комунального опорного закладу “Лисянський навчально-виховний комплекс “Загальноосвітня школа I—III ступенів № 1 — гімназія — дошкільний навчальний заклад” Лисянської селищної ради Черкаської області</t>
  </si>
  <si>
    <t>Розроблення проектно-кошторисної документації та капітальний ремонт спортивного майданчика з влаштуванням футбольного майданчика з синтетичною травою для комунального опорного закладу “Боярський навчально-виховний комплекс “Загальноосвітня школа І—ІІІ ступенів – дошкільний навчальний заклад” Лисянської селищної ради Черкаської області”</t>
  </si>
  <si>
    <t>Програма протидії тероризму на території Лисянської територіальної громади на 2021-2025 роки</t>
  </si>
  <si>
    <t>рішення сесії від 30.03.2021   № 8-23/VIII</t>
  </si>
  <si>
    <t>рішення сесії від 24.02.2021   № 6-4/VIII</t>
  </si>
  <si>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ст. № 2” Лисянської селищної ради Черкаської області)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</si>
  <si>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</si>
  <si>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Плата за розміщення тимчасово вільних коштів місцевих бюджетів </t>
  </si>
  <si>
    <t>до рішення Лисянської селищної ради від 24.12.2020 № 3-29/VIII (в редакції рішення від 03.12.2021 № 22-1/VIII)</t>
  </si>
  <si>
    <t xml:space="preserve">                                      до рішення Лисянської селищної ради від 24.12.2020 № 3-29/VIII (в редакції рішення від 03.12.2021 № 22-1/VIII)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</si>
</sst>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vertAlign val="superscript"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Helv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36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0" fontId="62" fillId="0" borderId="23" xfId="89" applyFont="1" applyBorder="1" applyAlignment="1" applyProtection="1">
      <alignment horizontal="center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4" xfId="86" applyNumberFormat="1" applyFont="1" applyFill="1" applyBorder="1" applyAlignment="1">
      <alignment horizontal="center" vertical="center"/>
    </xf>
    <xf numFmtId="1" fontId="65" fillId="0" borderId="25" xfId="86" applyNumberFormat="1" applyFont="1" applyFill="1" applyBorder="1" applyAlignment="1">
      <alignment horizontal="center" vertical="center" wrapText="1"/>
    </xf>
    <xf numFmtId="169" fontId="65" fillId="0" borderId="25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6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7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29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4" fillId="31" borderId="32" xfId="86" applyNumberFormat="1" applyFont="1" applyFill="1" applyBorder="1" applyAlignment="1">
      <alignment horizontal="right" vertical="center"/>
    </xf>
    <xf numFmtId="2" fontId="77" fillId="31" borderId="29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29" xfId="86" applyNumberFormat="1" applyFont="1" applyFill="1" applyBorder="1" applyAlignment="1">
      <alignment horizontal="right" vertical="center"/>
    </xf>
    <xf numFmtId="2" fontId="75" fillId="0" borderId="30" xfId="86" applyNumberFormat="1" applyFont="1" applyBorder="1" applyAlignment="1">
      <alignment horizontal="right" vertical="center"/>
    </xf>
    <xf numFmtId="2" fontId="75" fillId="0" borderId="31" xfId="86" applyNumberFormat="1" applyFont="1" applyBorder="1" applyAlignment="1">
      <alignment horizontal="right" vertical="center"/>
    </xf>
    <xf numFmtId="2" fontId="77" fillId="27" borderId="29" xfId="86" applyNumberFormat="1" applyFont="1" applyFill="1" applyBorder="1" applyAlignment="1">
      <alignment horizontal="right" vertical="center"/>
    </xf>
    <xf numFmtId="2" fontId="75" fillId="0" borderId="25" xfId="86" applyNumberFormat="1" applyFont="1" applyBorder="1" applyAlignment="1">
      <alignment horizontal="right" vertical="center"/>
    </xf>
    <xf numFmtId="2" fontId="75" fillId="0" borderId="33" xfId="86" applyNumberFormat="1" applyFont="1" applyBorder="1" applyAlignment="1">
      <alignment horizontal="right" vertical="center"/>
    </xf>
    <xf numFmtId="2" fontId="77" fillId="31" borderId="34" xfId="86" applyNumberFormat="1" applyFont="1" applyFill="1" applyBorder="1" applyAlignment="1">
      <alignment horizontal="right" vertical="center"/>
    </xf>
    <xf numFmtId="2" fontId="77" fillId="31" borderId="35" xfId="86" applyNumberFormat="1" applyFont="1" applyFill="1" applyBorder="1" applyAlignment="1">
      <alignment horizontal="right" vertical="center"/>
    </xf>
    <xf numFmtId="2" fontId="77" fillId="31" borderId="36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171" fontId="29" fillId="0" borderId="10" xfId="0" applyNumberFormat="1" applyFont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left"/>
    </xf>
    <xf numFmtId="0" fontId="26" fillId="0" borderId="10" xfId="95" applyFont="1" applyBorder="1" applyAlignment="1">
      <alignment horizontal="left"/>
    </xf>
    <xf numFmtId="2" fontId="29" fillId="0" borderId="10" xfId="0" applyNumberFormat="1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center" vertical="top" wrapText="1"/>
    </xf>
    <xf numFmtId="4" fontId="29" fillId="0" borderId="10" xfId="75" applyNumberFormat="1" applyFont="1" applyBorder="1" applyAlignment="1">
      <alignment horizontal="right" vertical="center"/>
    </xf>
    <xf numFmtId="4" fontId="31" fillId="0" borderId="10" xfId="89" applyNumberFormat="1" applyFont="1" applyBorder="1" applyAlignment="1">
      <alignment horizontal="right" vertical="center"/>
    </xf>
    <xf numFmtId="0" fontId="35" fillId="0" borderId="10" xfId="95" applyFont="1" applyBorder="1" applyAlignment="1">
      <alignment vertical="top" wrapText="1"/>
    </xf>
    <xf numFmtId="2" fontId="82" fillId="29" borderId="10" xfId="95" applyNumberFormat="1" applyFont="1" applyFill="1" applyBorder="1" applyAlignment="1">
      <alignment horizontal="right" vertical="top"/>
    </xf>
    <xf numFmtId="2" fontId="20" fillId="0" borderId="0" xfId="0" applyNumberFormat="1" applyFont="1"/>
    <xf numFmtId="2" fontId="25" fillId="0" borderId="10" xfId="0" applyNumberFormat="1" applyFont="1" applyFill="1" applyBorder="1" applyAlignment="1">
      <alignment horizontal="center" vertical="center" wrapText="1"/>
    </xf>
    <xf numFmtId="0" fontId="26" fillId="29" borderId="10" xfId="95" applyFont="1" applyFill="1" applyBorder="1" applyAlignment="1">
      <alignment horizontal="center"/>
    </xf>
    <xf numFmtId="0" fontId="26" fillId="29" borderId="10" xfId="95" applyFont="1" applyFill="1" applyBorder="1" applyAlignment="1">
      <alignment horizontal="left"/>
    </xf>
    <xf numFmtId="2" fontId="26" fillId="29" borderId="10" xfId="95" applyNumberFormat="1" applyFont="1" applyFill="1" applyBorder="1" applyAlignment="1">
      <alignment horizontal="right" vertical="top"/>
    </xf>
    <xf numFmtId="0" fontId="29" fillId="0" borderId="20" xfId="0" applyFont="1" applyBorder="1" applyAlignment="1">
      <alignment horizontal="center" vertical="center" wrapText="1"/>
    </xf>
    <xf numFmtId="0" fontId="29" fillId="0" borderId="10" xfId="0" quotePrefix="1" applyFont="1" applyBorder="1" applyAlignment="1">
      <alignment horizontal="center" vertical="center" wrapText="1"/>
    </xf>
    <xf numFmtId="0" fontId="86" fillId="0" borderId="10" xfId="0" quotePrefix="1" applyFont="1" applyBorder="1" applyAlignment="1">
      <alignment horizontal="center" vertical="center" wrapText="1"/>
    </xf>
    <xf numFmtId="0" fontId="86" fillId="0" borderId="20" xfId="0" quotePrefix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90" fillId="0" borderId="0" xfId="0" applyFont="1"/>
    <xf numFmtId="2" fontId="29" fillId="29" borderId="10" xfId="0" applyNumberFormat="1" applyFont="1" applyFill="1" applyBorder="1" applyAlignment="1">
      <alignment horizontal="center" vertical="center" wrapText="1"/>
    </xf>
    <xf numFmtId="171" fontId="29" fillId="29" borderId="10" xfId="0" applyNumberFormat="1" applyFont="1" applyFill="1" applyBorder="1" applyAlignment="1">
      <alignment horizontal="center" vertical="center" wrapText="1"/>
    </xf>
    <xf numFmtId="12" fontId="19" fillId="0" borderId="10" xfId="0" applyNumberFormat="1" applyFont="1" applyBorder="1" applyAlignment="1">
      <alignment horizontal="center" vertical="center" wrapText="1"/>
    </xf>
    <xf numFmtId="0" fontId="29" fillId="29" borderId="10" xfId="0" applyFont="1" applyFill="1" applyBorder="1" applyAlignment="1">
      <alignment horizontal="center" vertical="center" wrapText="1"/>
    </xf>
    <xf numFmtId="0" fontId="22" fillId="0" borderId="0" xfId="89" applyFont="1"/>
    <xf numFmtId="165" fontId="53" fillId="0" borderId="11" xfId="89" applyNumberFormat="1" applyFont="1" applyFill="1" applyBorder="1" applyAlignment="1" applyProtection="1">
      <alignment horizontal="right" vertical="top" wrapText="1"/>
    </xf>
    <xf numFmtId="0" fontId="64" fillId="0" borderId="38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53" fillId="0" borderId="38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23" xfId="89" applyFont="1" applyBorder="1" applyAlignment="1" applyProtection="1">
      <alignment horizontal="center" vertical="center" wrapText="1"/>
    </xf>
    <xf numFmtId="0" fontId="53" fillId="0" borderId="11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4" fillId="0" borderId="11" xfId="89" applyFont="1" applyBorder="1" applyAlignment="1" applyProtection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53" fillId="0" borderId="45" xfId="89" applyFont="1" applyBorder="1" applyAlignment="1" applyProtection="1">
      <alignment horizontal="left" vertical="top" wrapText="1"/>
    </xf>
    <xf numFmtId="0" fontId="53" fillId="0" borderId="46" xfId="89" applyFont="1" applyBorder="1" applyAlignment="1" applyProtection="1">
      <alignment horizontal="left" vertical="top" wrapText="1"/>
    </xf>
    <xf numFmtId="0" fontId="84" fillId="0" borderId="21" xfId="0" applyFont="1" applyBorder="1" applyAlignment="1">
      <alignment horizontal="left" vertical="top" wrapText="1"/>
    </xf>
    <xf numFmtId="0" fontId="53" fillId="0" borderId="42" xfId="89" applyFont="1" applyBorder="1" applyAlignment="1" applyProtection="1">
      <alignment horizontal="left" vertical="top" wrapText="1"/>
    </xf>
    <xf numFmtId="0" fontId="53" fillId="0" borderId="43" xfId="89" applyFont="1" applyBorder="1" applyAlignment="1" applyProtection="1">
      <alignment horizontal="left" vertical="top" wrapText="1"/>
    </xf>
    <xf numFmtId="0" fontId="53" fillId="0" borderId="39" xfId="89" applyFont="1" applyBorder="1" applyAlignment="1" applyProtection="1">
      <alignment horizontal="left" vertical="top" wrapText="1"/>
    </xf>
    <xf numFmtId="0" fontId="53" fillId="0" borderId="4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53" fillId="0" borderId="12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center" vertical="top" wrapText="1"/>
    </xf>
    <xf numFmtId="0" fontId="53" fillId="0" borderId="31" xfId="89" applyFont="1" applyBorder="1" applyAlignment="1" applyProtection="1">
      <alignment horizontal="center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62" fillId="0" borderId="41" xfId="89" applyFont="1" applyBorder="1" applyAlignment="1" applyProtection="1">
      <alignment horizontal="left" vertical="top" wrapText="1"/>
    </xf>
    <xf numFmtId="0" fontId="62" fillId="0" borderId="37" xfId="89" applyFont="1" applyBorder="1" applyAlignment="1" applyProtection="1">
      <alignment horizontal="left" vertical="top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39" xfId="89" applyFont="1" applyBorder="1" applyAlignment="1" applyProtection="1">
      <alignment horizontal="center" vertical="center" wrapText="1"/>
    </xf>
    <xf numFmtId="0" fontId="62" fillId="0" borderId="40" xfId="89" applyFont="1" applyBorder="1" applyAlignment="1" applyProtection="1">
      <alignment horizontal="center" vertical="center" wrapText="1"/>
    </xf>
    <xf numFmtId="0" fontId="62" fillId="0" borderId="41" xfId="89" applyFont="1" applyBorder="1" applyAlignment="1" applyProtection="1">
      <alignment horizontal="center" vertical="center" wrapText="1"/>
    </xf>
    <xf numFmtId="0" fontId="62" fillId="0" borderId="37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57" fillId="0" borderId="13" xfId="89" applyFont="1" applyBorder="1" applyAlignment="1" applyProtection="1">
      <alignment horizontal="right" vertical="center" wrapText="1"/>
    </xf>
    <xf numFmtId="0" fontId="62" fillId="0" borderId="38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64" fillId="0" borderId="11" xfId="89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31" fillId="0" borderId="13" xfId="89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51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73" fillId="0" borderId="61" xfId="86" applyNumberFormat="1" applyFont="1" applyBorder="1" applyAlignment="1">
      <alignment horizontal="center" vertical="center" wrapText="1"/>
    </xf>
    <xf numFmtId="0" fontId="73" fillId="0" borderId="49" xfId="86" applyNumberFormat="1" applyFont="1" applyBorder="1" applyAlignment="1">
      <alignment horizontal="center" vertical="center" wrapText="1"/>
    </xf>
    <xf numFmtId="0" fontId="71" fillId="0" borderId="47" xfId="86" applyNumberFormat="1" applyFont="1" applyBorder="1" applyAlignment="1">
      <alignment horizontal="center" vertical="center" wrapText="1"/>
    </xf>
    <xf numFmtId="0" fontId="71" fillId="0" borderId="48" xfId="86" applyNumberFormat="1" applyFont="1" applyBorder="1" applyAlignment="1">
      <alignment horizontal="center" vertical="center" wrapText="1"/>
    </xf>
    <xf numFmtId="0" fontId="71" fillId="0" borderId="49" xfId="86" applyNumberFormat="1" applyFont="1" applyBorder="1" applyAlignment="1">
      <alignment horizontal="center" vertical="center" wrapText="1"/>
    </xf>
    <xf numFmtId="0" fontId="72" fillId="0" borderId="50" xfId="86" applyNumberFormat="1" applyFont="1" applyBorder="1" applyAlignment="1">
      <alignment horizontal="center" vertical="center" wrapText="1"/>
    </xf>
    <xf numFmtId="0" fontId="72" fillId="0" borderId="25" xfId="86" applyNumberFormat="1" applyFont="1" applyBorder="1" applyAlignment="1">
      <alignment horizontal="center" vertical="center" wrapText="1"/>
    </xf>
    <xf numFmtId="0" fontId="72" fillId="0" borderId="51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1" fillId="0" borderId="25" xfId="86" applyNumberFormat="1" applyFont="1" applyBorder="1" applyAlignment="1">
      <alignment horizontal="center" vertical="center" wrapText="1"/>
    </xf>
    <xf numFmtId="0" fontId="71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73" fillId="0" borderId="53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54" fillId="0" borderId="0" xfId="86" applyNumberFormat="1" applyFont="1" applyAlignment="1">
      <alignment horizontal="left" vertical="top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74" fillId="0" borderId="42" xfId="86" applyNumberFormat="1" applyFont="1" applyBorder="1" applyAlignment="1">
      <alignment horizontal="center"/>
    </xf>
    <xf numFmtId="0" fontId="73" fillId="0" borderId="59" xfId="86" applyNumberFormat="1" applyFont="1" applyBorder="1" applyAlignment="1">
      <alignment horizontal="center" vertical="center" wrapText="1"/>
    </xf>
    <xf numFmtId="0" fontId="73" fillId="0" borderId="60" xfId="86" applyNumberFormat="1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center" wrapText="1"/>
    </xf>
    <xf numFmtId="0" fontId="18" fillId="0" borderId="10" xfId="87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top"/>
    </xf>
    <xf numFmtId="0" fontId="82" fillId="0" borderId="10" xfId="87" applyFont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82" fillId="0" borderId="10" xfId="95" applyFont="1" applyFill="1" applyBorder="1" applyAlignment="1">
      <alignment horizontal="center" vertical="center" wrapText="1"/>
    </xf>
    <xf numFmtId="0" fontId="26" fillId="0" borderId="10" xfId="95" applyFont="1" applyFill="1" applyBorder="1" applyAlignment="1">
      <alignment horizontal="left" vertical="top" wrapText="1"/>
    </xf>
    <xf numFmtId="0" fontId="35" fillId="0" borderId="10" xfId="95" applyFont="1" applyBorder="1" applyAlignment="1">
      <alignment horizontal="center" vertical="center"/>
    </xf>
    <xf numFmtId="0" fontId="26" fillId="0" borderId="10" xfId="95" applyFont="1" applyBorder="1" applyAlignment="1">
      <alignment horizontal="left" vertical="top" wrapText="1"/>
    </xf>
    <xf numFmtId="0" fontId="26" fillId="0" borderId="10" xfId="87" applyFont="1" applyBorder="1" applyAlignment="1">
      <alignment horizontal="left" vertical="top" wrapText="1"/>
    </xf>
    <xf numFmtId="0" fontId="82" fillId="0" borderId="10" xfId="95" applyFont="1" applyBorder="1" applyAlignment="1">
      <alignment horizontal="left" vertical="top"/>
    </xf>
    <xf numFmtId="0" fontId="82" fillId="29" borderId="10" xfId="95" applyFont="1" applyFill="1" applyBorder="1" applyAlignment="1">
      <alignment horizontal="center" vertical="top"/>
    </xf>
    <xf numFmtId="0" fontId="82" fillId="29" borderId="10" xfId="87" applyFont="1" applyFill="1" applyBorder="1" applyAlignment="1"/>
    <xf numFmtId="0" fontId="18" fillId="0" borderId="10" xfId="87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left" vertical="top" wrapText="1"/>
    </xf>
    <xf numFmtId="0" fontId="35" fillId="0" borderId="10" xfId="95" applyFont="1" applyBorder="1" applyAlignment="1">
      <alignment horizontal="left" vertical="top"/>
    </xf>
    <xf numFmtId="0" fontId="35" fillId="0" borderId="10" xfId="95" applyFont="1" applyBorder="1" applyAlignment="1">
      <alignment horizontal="left" vertical="top" wrapText="1"/>
    </xf>
    <xf numFmtId="0" fontId="35" fillId="0" borderId="10" xfId="87" applyFont="1" applyBorder="1" applyAlignment="1">
      <alignment horizontal="left" vertical="top" wrapText="1"/>
    </xf>
    <xf numFmtId="0" fontId="45" fillId="0" borderId="10" xfId="90" applyFont="1" applyBorder="1" applyAlignment="1" applyProtection="1">
      <alignment horizontal="left" vertical="top" wrapText="1"/>
    </xf>
    <xf numFmtId="0" fontId="50" fillId="0" borderId="10" xfId="95" applyFont="1" applyBorder="1" applyAlignment="1">
      <alignment horizontal="left" vertical="top" wrapText="1"/>
    </xf>
    <xf numFmtId="0" fontId="26" fillId="29" borderId="10" xfId="95" applyFont="1" applyFill="1" applyBorder="1" applyAlignment="1">
      <alignment horizontal="left" vertical="top" wrapText="1"/>
    </xf>
    <xf numFmtId="0" fontId="2" fillId="0" borderId="10" xfId="87" applyBorder="1" applyAlignment="1">
      <alignment horizontal="left" vertical="top" wrapText="1"/>
    </xf>
    <xf numFmtId="0" fontId="26" fillId="0" borderId="10" xfId="87" applyFont="1" applyBorder="1" applyAlignment="1">
      <alignment horizontal="left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7" fillId="0" borderId="0" xfId="94" applyFont="1" applyAlignment="1">
      <alignment horizontal="right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20" xfId="89" applyFont="1" applyBorder="1" applyAlignment="1">
      <alignment horizontal="center" vertical="center" wrapText="1"/>
    </xf>
    <xf numFmtId="0" fontId="25" fillId="0" borderId="31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47" fillId="0" borderId="18" xfId="89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view="pageBreakPreview" topLeftCell="B79" zoomScale="120" zoomScaleSheetLayoutView="120" workbookViewId="0">
      <selection activeCell="J6" sqref="J6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3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2.75" customHeight="1">
      <c r="A2" s="45"/>
      <c r="B2" s="45"/>
      <c r="C2" s="45"/>
      <c r="D2" s="45"/>
      <c r="E2" s="45"/>
      <c r="F2" s="45"/>
      <c r="G2" s="47"/>
      <c r="H2" s="327" t="s">
        <v>127</v>
      </c>
      <c r="I2" s="327"/>
      <c r="J2" s="327"/>
      <c r="K2" s="45"/>
    </row>
    <row r="3" spans="1:13" ht="35.25" customHeight="1">
      <c r="A3" s="45"/>
      <c r="B3" s="45"/>
      <c r="C3" s="45"/>
      <c r="D3" s="48"/>
      <c r="E3" s="45"/>
      <c r="F3" s="45"/>
      <c r="G3" s="49"/>
      <c r="H3" s="328" t="s">
        <v>468</v>
      </c>
      <c r="I3" s="328"/>
      <c r="J3" s="328"/>
      <c r="K3" s="45"/>
    </row>
    <row r="4" spans="1:13" ht="14.25" customHeight="1">
      <c r="A4" s="45"/>
      <c r="B4" s="50"/>
      <c r="C4" s="50"/>
      <c r="D4" s="50"/>
      <c r="E4" s="333" t="s">
        <v>419</v>
      </c>
      <c r="F4" s="333"/>
      <c r="G4" s="333"/>
      <c r="H4" s="333"/>
      <c r="I4" s="333"/>
      <c r="J4" s="50"/>
      <c r="K4" s="45"/>
    </row>
    <row r="5" spans="1:13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3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3" ht="12" customHeight="1">
      <c r="A7" s="45"/>
      <c r="B7" s="45"/>
      <c r="C7" s="45"/>
      <c r="D7" s="52"/>
      <c r="E7" s="52" t="s">
        <v>162</v>
      </c>
      <c r="F7" s="45"/>
      <c r="H7" s="45"/>
      <c r="I7" s="334" t="s">
        <v>207</v>
      </c>
      <c r="J7" s="334"/>
      <c r="K7" s="45"/>
    </row>
    <row r="8" spans="1:13" ht="30" customHeight="1">
      <c r="A8" s="45"/>
      <c r="B8" s="45"/>
      <c r="C8" s="45"/>
      <c r="D8" s="304" t="s">
        <v>135</v>
      </c>
      <c r="E8" s="329" t="s">
        <v>208</v>
      </c>
      <c r="F8" s="330"/>
      <c r="G8" s="304" t="s">
        <v>128</v>
      </c>
      <c r="H8" s="304" t="s">
        <v>136</v>
      </c>
      <c r="I8" s="335" t="s">
        <v>137</v>
      </c>
      <c r="J8" s="336"/>
      <c r="K8" s="45"/>
    </row>
    <row r="9" spans="1:13" ht="42" customHeight="1">
      <c r="A9" s="45"/>
      <c r="B9" s="45"/>
      <c r="C9" s="45"/>
      <c r="D9" s="305"/>
      <c r="E9" s="331"/>
      <c r="F9" s="332"/>
      <c r="G9" s="305"/>
      <c r="H9" s="305"/>
      <c r="I9" s="53" t="s">
        <v>128</v>
      </c>
      <c r="J9" s="53" t="s">
        <v>155</v>
      </c>
      <c r="K9" s="45"/>
    </row>
    <row r="10" spans="1:13" ht="13.9" customHeight="1">
      <c r="A10" s="45"/>
      <c r="B10" s="45"/>
      <c r="C10" s="45"/>
      <c r="D10" s="53" t="s">
        <v>153</v>
      </c>
      <c r="E10" s="307" t="s">
        <v>209</v>
      </c>
      <c r="F10" s="307"/>
      <c r="G10" s="53" t="s">
        <v>210</v>
      </c>
      <c r="H10" s="53" t="s">
        <v>154</v>
      </c>
      <c r="I10" s="53" t="s">
        <v>211</v>
      </c>
      <c r="J10" s="53">
        <v>5</v>
      </c>
      <c r="K10" s="45"/>
    </row>
    <row r="11" spans="1:13" ht="13.15" customHeight="1">
      <c r="A11" s="45"/>
      <c r="B11" s="45"/>
      <c r="C11" s="45"/>
      <c r="D11" s="54" t="s">
        <v>212</v>
      </c>
      <c r="E11" s="308" t="s">
        <v>213</v>
      </c>
      <c r="F11" s="308"/>
      <c r="G11" s="55">
        <f t="shared" ref="G11:G21" si="0">H11+I11</f>
        <v>66477212</v>
      </c>
      <c r="H11" s="55">
        <f>H12+H22+H28+H18</f>
        <v>66451102</v>
      </c>
      <c r="I11" s="55">
        <f>I42</f>
        <v>26110</v>
      </c>
      <c r="J11" s="55">
        <v>0</v>
      </c>
      <c r="K11" s="45"/>
    </row>
    <row r="12" spans="1:13" ht="21.75" customHeight="1">
      <c r="A12" s="45"/>
      <c r="B12" s="45"/>
      <c r="C12" s="45"/>
      <c r="D12" s="54" t="s">
        <v>214</v>
      </c>
      <c r="E12" s="308" t="s">
        <v>215</v>
      </c>
      <c r="F12" s="308"/>
      <c r="G12" s="55">
        <f t="shared" si="0"/>
        <v>39931426</v>
      </c>
      <c r="H12" s="55">
        <f>H13</f>
        <v>39931426</v>
      </c>
      <c r="I12" s="55">
        <v>0</v>
      </c>
      <c r="J12" s="55">
        <v>0</v>
      </c>
      <c r="K12" s="45"/>
    </row>
    <row r="13" spans="1:13" ht="13.15" customHeight="1">
      <c r="A13" s="45"/>
      <c r="B13" s="45"/>
      <c r="C13" s="45"/>
      <c r="D13" s="54" t="s">
        <v>216</v>
      </c>
      <c r="E13" s="308" t="s">
        <v>130</v>
      </c>
      <c r="F13" s="308"/>
      <c r="G13" s="55">
        <f t="shared" si="0"/>
        <v>39931426</v>
      </c>
      <c r="H13" s="55">
        <f>H14+H15+H16+H17</f>
        <v>39931426</v>
      </c>
      <c r="I13" s="55">
        <v>0</v>
      </c>
      <c r="J13" s="55">
        <v>0</v>
      </c>
      <c r="K13" s="45"/>
    </row>
    <row r="14" spans="1:13" ht="25.5" customHeight="1">
      <c r="A14" s="45"/>
      <c r="B14" s="45"/>
      <c r="C14" s="45"/>
      <c r="D14" s="56" t="s">
        <v>217</v>
      </c>
      <c r="E14" s="306" t="s">
        <v>131</v>
      </c>
      <c r="F14" s="306"/>
      <c r="G14" s="57">
        <f t="shared" si="0"/>
        <v>27606639</v>
      </c>
      <c r="H14" s="299">
        <v>27606639</v>
      </c>
      <c r="I14" s="57">
        <v>0</v>
      </c>
      <c r="J14" s="57"/>
      <c r="K14" s="45"/>
      <c r="M14" s="298"/>
    </row>
    <row r="15" spans="1:13" ht="45.75" customHeight="1">
      <c r="A15" s="45"/>
      <c r="B15" s="45"/>
      <c r="C15" s="45"/>
      <c r="D15" s="56">
        <v>11010200</v>
      </c>
      <c r="E15" s="302" t="s">
        <v>218</v>
      </c>
      <c r="F15" s="303"/>
      <c r="G15" s="57">
        <f t="shared" si="0"/>
        <v>1117250</v>
      </c>
      <c r="H15" s="299">
        <v>1117250</v>
      </c>
      <c r="I15" s="57"/>
      <c r="J15" s="57"/>
      <c r="K15" s="45"/>
    </row>
    <row r="16" spans="1:13" ht="25.5" customHeight="1">
      <c r="A16" s="45"/>
      <c r="B16" s="45"/>
      <c r="C16" s="45"/>
      <c r="D16" s="56" t="s">
        <v>219</v>
      </c>
      <c r="E16" s="306" t="s">
        <v>132</v>
      </c>
      <c r="F16" s="306"/>
      <c r="G16" s="57">
        <f t="shared" si="0"/>
        <v>10634616</v>
      </c>
      <c r="H16" s="299">
        <v>10634616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220</v>
      </c>
      <c r="E17" s="306" t="s">
        <v>133</v>
      </c>
      <c r="F17" s="306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300" t="s">
        <v>221</v>
      </c>
      <c r="F18" s="301"/>
      <c r="G18" s="55">
        <f>H18+I18</f>
        <v>408092</v>
      </c>
      <c r="H18" s="55">
        <f>H19+H21+H20</f>
        <v>408092</v>
      </c>
      <c r="I18" s="55">
        <f>I19+I21+I20</f>
        <v>0</v>
      </c>
      <c r="J18" s="55">
        <f>J19+J21+J20</f>
        <v>0</v>
      </c>
      <c r="K18" s="45"/>
    </row>
    <row r="19" spans="1:11" ht="24.75" customHeight="1">
      <c r="A19" s="45"/>
      <c r="B19" s="45"/>
      <c r="C19" s="45"/>
      <c r="D19" s="56">
        <v>13010100</v>
      </c>
      <c r="E19" s="302" t="s">
        <v>222</v>
      </c>
      <c r="F19" s="303"/>
      <c r="G19" s="57">
        <f t="shared" si="0"/>
        <v>171514</v>
      </c>
      <c r="H19" s="57">
        <v>171514</v>
      </c>
      <c r="I19" s="57"/>
      <c r="J19" s="57"/>
      <c r="K19" s="45"/>
    </row>
    <row r="20" spans="1:11" ht="36" customHeight="1">
      <c r="A20" s="45"/>
      <c r="B20" s="45"/>
      <c r="C20" s="45"/>
      <c r="D20" s="56">
        <v>13010200</v>
      </c>
      <c r="E20" s="302" t="s">
        <v>466</v>
      </c>
      <c r="F20" s="303"/>
      <c r="G20" s="57">
        <f>H20+I20</f>
        <v>235000</v>
      </c>
      <c r="H20" s="57">
        <v>235000</v>
      </c>
      <c r="I20" s="57"/>
      <c r="J20" s="57"/>
      <c r="K20" s="45"/>
    </row>
    <row r="21" spans="1:11" ht="23.25" customHeight="1">
      <c r="A21" s="45"/>
      <c r="B21" s="45"/>
      <c r="C21" s="45"/>
      <c r="D21" s="56">
        <v>13030100</v>
      </c>
      <c r="E21" s="302" t="s">
        <v>327</v>
      </c>
      <c r="F21" s="303"/>
      <c r="G21" s="57">
        <f t="shared" si="0"/>
        <v>1578</v>
      </c>
      <c r="H21" s="57">
        <v>1578</v>
      </c>
      <c r="I21" s="57"/>
      <c r="J21" s="57"/>
      <c r="K21" s="45"/>
    </row>
    <row r="22" spans="1:11" ht="13.15" customHeight="1">
      <c r="A22" s="45"/>
      <c r="B22" s="45"/>
      <c r="C22" s="45"/>
      <c r="D22" s="54">
        <v>14000000</v>
      </c>
      <c r="E22" s="308" t="s">
        <v>223</v>
      </c>
      <c r="F22" s="308"/>
      <c r="G22" s="55">
        <f>H22</f>
        <v>3417146</v>
      </c>
      <c r="H22" s="55">
        <f>H23+H25+H27</f>
        <v>3417146</v>
      </c>
      <c r="I22" s="55">
        <v>0</v>
      </c>
      <c r="J22" s="55">
        <v>0</v>
      </c>
      <c r="K22" s="45"/>
    </row>
    <row r="23" spans="1:11" ht="19.899999999999999" customHeight="1">
      <c r="A23" s="45"/>
      <c r="B23" s="45"/>
      <c r="C23" s="45"/>
      <c r="D23" s="54" t="s">
        <v>224</v>
      </c>
      <c r="E23" s="308" t="s">
        <v>225</v>
      </c>
      <c r="F23" s="308"/>
      <c r="G23" s="55">
        <f>H23+I23</f>
        <v>533602</v>
      </c>
      <c r="H23" s="55">
        <f>H24</f>
        <v>533602</v>
      </c>
      <c r="I23" s="55">
        <v>0</v>
      </c>
      <c r="J23" s="55">
        <v>0</v>
      </c>
      <c r="K23" s="45"/>
    </row>
    <row r="24" spans="1:11" ht="13.15" customHeight="1">
      <c r="A24" s="45"/>
      <c r="B24" s="45"/>
      <c r="C24" s="45"/>
      <c r="D24" s="56" t="s">
        <v>226</v>
      </c>
      <c r="E24" s="306" t="s">
        <v>227</v>
      </c>
      <c r="F24" s="306"/>
      <c r="G24" s="57">
        <f>H24+I24</f>
        <v>533602</v>
      </c>
      <c r="H24" s="57">
        <v>533602</v>
      </c>
      <c r="I24" s="57"/>
      <c r="J24" s="57"/>
      <c r="K24" s="45"/>
    </row>
    <row r="25" spans="1:11" ht="21" customHeight="1">
      <c r="A25" s="45"/>
      <c r="B25" s="45"/>
      <c r="C25" s="45"/>
      <c r="D25" s="54" t="s">
        <v>228</v>
      </c>
      <c r="E25" s="308" t="s">
        <v>229</v>
      </c>
      <c r="F25" s="308"/>
      <c r="G25" s="55">
        <f>H25</f>
        <v>1866652</v>
      </c>
      <c r="H25" s="55">
        <f>H26</f>
        <v>1866652</v>
      </c>
      <c r="I25" s="55">
        <v>0</v>
      </c>
      <c r="J25" s="55">
        <v>0</v>
      </c>
      <c r="K25" s="45"/>
    </row>
    <row r="26" spans="1:11" ht="13.15" customHeight="1">
      <c r="A26" s="45"/>
      <c r="B26" s="45"/>
      <c r="C26" s="45"/>
      <c r="D26" s="56" t="s">
        <v>230</v>
      </c>
      <c r="E26" s="306" t="s">
        <v>227</v>
      </c>
      <c r="F26" s="306"/>
      <c r="G26" s="57">
        <f>H26+I26</f>
        <v>1866652</v>
      </c>
      <c r="H26" s="57">
        <v>1866652</v>
      </c>
      <c r="I26" s="57"/>
      <c r="J26" s="57"/>
      <c r="K26" s="45"/>
    </row>
    <row r="27" spans="1:11" ht="21.75" customHeight="1">
      <c r="A27" s="45"/>
      <c r="B27" s="45"/>
      <c r="C27" s="45"/>
      <c r="D27" s="54" t="s">
        <v>231</v>
      </c>
      <c r="E27" s="308" t="s">
        <v>232</v>
      </c>
      <c r="F27" s="308"/>
      <c r="G27" s="55">
        <f>H27+I27</f>
        <v>1016892</v>
      </c>
      <c r="H27" s="55">
        <v>1016892</v>
      </c>
      <c r="I27" s="55"/>
      <c r="J27" s="55"/>
      <c r="K27" s="45"/>
    </row>
    <row r="28" spans="1:11" ht="25.5" customHeight="1">
      <c r="A28" s="45"/>
      <c r="B28" s="45"/>
      <c r="C28" s="45"/>
      <c r="D28" s="54" t="s">
        <v>233</v>
      </c>
      <c r="E28" s="308" t="s">
        <v>328</v>
      </c>
      <c r="F28" s="308"/>
      <c r="G28" s="55">
        <f>H28+I28</f>
        <v>22694438</v>
      </c>
      <c r="H28" s="55">
        <f>H29+H38</f>
        <v>22694438</v>
      </c>
      <c r="I28" s="55">
        <v>0</v>
      </c>
      <c r="J28" s="55">
        <v>0</v>
      </c>
      <c r="K28" s="45"/>
    </row>
    <row r="29" spans="1:11" ht="13.15" customHeight="1">
      <c r="A29" s="45"/>
      <c r="B29" s="45"/>
      <c r="C29" s="45"/>
      <c r="D29" s="54" t="s">
        <v>234</v>
      </c>
      <c r="E29" s="308" t="s">
        <v>235</v>
      </c>
      <c r="F29" s="308"/>
      <c r="G29" s="55">
        <f>H29+I29</f>
        <v>10832026</v>
      </c>
      <c r="H29" s="55">
        <f>SUM(H30:H37)</f>
        <v>10832026</v>
      </c>
      <c r="I29" s="55">
        <v>0</v>
      </c>
      <c r="J29" s="55">
        <v>0</v>
      </c>
      <c r="K29" s="45"/>
    </row>
    <row r="30" spans="1:11" ht="32.25" customHeight="1">
      <c r="A30" s="45"/>
      <c r="B30" s="45"/>
      <c r="C30" s="45"/>
      <c r="D30" s="56" t="s">
        <v>236</v>
      </c>
      <c r="E30" s="306" t="s">
        <v>237</v>
      </c>
      <c r="F30" s="306"/>
      <c r="G30" s="57">
        <f t="shared" ref="G30:G35" si="1">H30+I30</f>
        <v>18523</v>
      </c>
      <c r="H30" s="57">
        <v>18523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238</v>
      </c>
      <c r="E31" s="306" t="s">
        <v>239</v>
      </c>
      <c r="F31" s="306"/>
      <c r="G31" s="57">
        <f t="shared" si="1"/>
        <v>201822</v>
      </c>
      <c r="H31" s="57">
        <v>201822</v>
      </c>
      <c r="I31" s="57"/>
      <c r="J31" s="57"/>
      <c r="K31" s="45"/>
    </row>
    <row r="32" spans="1:11" ht="31.5" customHeight="1">
      <c r="A32" s="45"/>
      <c r="B32" s="45"/>
      <c r="C32" s="45"/>
      <c r="D32" s="56" t="s">
        <v>240</v>
      </c>
      <c r="E32" s="306" t="s">
        <v>241</v>
      </c>
      <c r="F32" s="306"/>
      <c r="G32" s="57">
        <f t="shared" si="1"/>
        <v>436471</v>
      </c>
      <c r="H32" s="57">
        <v>436471</v>
      </c>
      <c r="I32" s="57"/>
      <c r="J32" s="57"/>
      <c r="K32" s="45"/>
    </row>
    <row r="33" spans="1:11" ht="33" customHeight="1">
      <c r="A33" s="45"/>
      <c r="B33" s="45"/>
      <c r="C33" s="45"/>
      <c r="D33" s="56" t="s">
        <v>242</v>
      </c>
      <c r="E33" s="306" t="s">
        <v>243</v>
      </c>
      <c r="F33" s="306"/>
      <c r="G33" s="57">
        <f t="shared" si="1"/>
        <v>459440</v>
      </c>
      <c r="H33" s="57">
        <v>459440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244</v>
      </c>
      <c r="E34" s="306" t="s">
        <v>245</v>
      </c>
      <c r="F34" s="306"/>
      <c r="G34" s="57">
        <f t="shared" si="1"/>
        <v>391599</v>
      </c>
      <c r="H34" s="57">
        <v>391599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246</v>
      </c>
      <c r="E35" s="306" t="s">
        <v>247</v>
      </c>
      <c r="F35" s="306"/>
      <c r="G35" s="57">
        <f t="shared" si="1"/>
        <v>6625977</v>
      </c>
      <c r="H35" s="57">
        <v>6625977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248</v>
      </c>
      <c r="E36" s="306" t="s">
        <v>249</v>
      </c>
      <c r="F36" s="306"/>
      <c r="G36" s="57">
        <f t="shared" ref="G36:G51" si="2">H36+I36</f>
        <v>1164124</v>
      </c>
      <c r="H36" s="57">
        <v>1164124</v>
      </c>
      <c r="I36" s="57"/>
      <c r="J36" s="57"/>
      <c r="K36" s="45"/>
    </row>
    <row r="37" spans="1:11" ht="13.15" customHeight="1">
      <c r="A37" s="45"/>
      <c r="B37" s="45"/>
      <c r="C37" s="45"/>
      <c r="D37" s="56" t="s">
        <v>250</v>
      </c>
      <c r="E37" s="306" t="s">
        <v>251</v>
      </c>
      <c r="F37" s="306"/>
      <c r="G37" s="57">
        <f t="shared" si="2"/>
        <v>1534070</v>
      </c>
      <c r="H37" s="57">
        <v>1534070</v>
      </c>
      <c r="I37" s="57"/>
      <c r="J37" s="57"/>
      <c r="K37" s="45"/>
    </row>
    <row r="38" spans="1:11" ht="13.15" customHeight="1">
      <c r="A38" s="45"/>
      <c r="B38" s="45"/>
      <c r="C38" s="45"/>
      <c r="D38" s="54" t="s">
        <v>252</v>
      </c>
      <c r="E38" s="308" t="s">
        <v>253</v>
      </c>
      <c r="F38" s="308"/>
      <c r="G38" s="55">
        <f t="shared" si="2"/>
        <v>11862412</v>
      </c>
      <c r="H38" s="55">
        <f>SUM(H39:H41)</f>
        <v>11862412</v>
      </c>
      <c r="I38" s="55">
        <v>0</v>
      </c>
      <c r="J38" s="55">
        <v>0</v>
      </c>
      <c r="K38" s="45"/>
    </row>
    <row r="39" spans="1:11" ht="13.15" customHeight="1">
      <c r="A39" s="45"/>
      <c r="B39" s="45"/>
      <c r="C39" s="45"/>
      <c r="D39" s="56">
        <v>18050300</v>
      </c>
      <c r="E39" s="306" t="s">
        <v>254</v>
      </c>
      <c r="F39" s="306"/>
      <c r="G39" s="57">
        <f t="shared" si="2"/>
        <v>539453</v>
      </c>
      <c r="H39" s="57">
        <v>539453</v>
      </c>
      <c r="I39" s="55"/>
      <c r="J39" s="55"/>
      <c r="K39" s="45"/>
    </row>
    <row r="40" spans="1:11" ht="13.15" customHeight="1">
      <c r="A40" s="45"/>
      <c r="B40" s="45"/>
      <c r="C40" s="45"/>
      <c r="D40" s="56" t="s">
        <v>255</v>
      </c>
      <c r="E40" s="306" t="s">
        <v>256</v>
      </c>
      <c r="F40" s="306"/>
      <c r="G40" s="57">
        <f t="shared" si="2"/>
        <v>6318587</v>
      </c>
      <c r="H40" s="57">
        <v>6318587</v>
      </c>
      <c r="I40" s="57"/>
      <c r="J40" s="57"/>
      <c r="K40" s="45"/>
    </row>
    <row r="41" spans="1:11" ht="32.25" customHeight="1">
      <c r="A41" s="45"/>
      <c r="B41" s="45"/>
      <c r="C41" s="45"/>
      <c r="D41" s="56" t="s">
        <v>257</v>
      </c>
      <c r="E41" s="306" t="s">
        <v>258</v>
      </c>
      <c r="F41" s="306"/>
      <c r="G41" s="57">
        <f t="shared" si="2"/>
        <v>5004372</v>
      </c>
      <c r="H41" s="57">
        <v>5004372</v>
      </c>
      <c r="I41" s="57"/>
      <c r="J41" s="57"/>
      <c r="K41" s="45"/>
    </row>
    <row r="42" spans="1:11" ht="13.15" customHeight="1">
      <c r="A42" s="45"/>
      <c r="B42" s="45"/>
      <c r="C42" s="45"/>
      <c r="D42" s="54" t="s">
        <v>259</v>
      </c>
      <c r="E42" s="308" t="s">
        <v>260</v>
      </c>
      <c r="F42" s="308"/>
      <c r="G42" s="55">
        <f t="shared" si="2"/>
        <v>26110</v>
      </c>
      <c r="H42" s="55">
        <v>0</v>
      </c>
      <c r="I42" s="55">
        <f>I43</f>
        <v>26110</v>
      </c>
      <c r="J42" s="55">
        <v>0</v>
      </c>
      <c r="K42" s="45"/>
    </row>
    <row r="43" spans="1:11" ht="13.15" customHeight="1">
      <c r="A43" s="45"/>
      <c r="B43" s="45"/>
      <c r="C43" s="45"/>
      <c r="D43" s="54" t="s">
        <v>261</v>
      </c>
      <c r="E43" s="308" t="s">
        <v>262</v>
      </c>
      <c r="F43" s="308"/>
      <c r="G43" s="55">
        <f t="shared" si="2"/>
        <v>26110</v>
      </c>
      <c r="H43" s="55">
        <v>0</v>
      </c>
      <c r="I43" s="55">
        <f>I44+I46</f>
        <v>26110</v>
      </c>
      <c r="J43" s="55">
        <v>0</v>
      </c>
      <c r="K43" s="45"/>
    </row>
    <row r="44" spans="1:11" ht="44.25" customHeight="1">
      <c r="A44" s="45"/>
      <c r="B44" s="45"/>
      <c r="C44" s="45"/>
      <c r="D44" s="56" t="s">
        <v>263</v>
      </c>
      <c r="E44" s="306" t="s">
        <v>264</v>
      </c>
      <c r="F44" s="306"/>
      <c r="G44" s="57">
        <f t="shared" si="2"/>
        <v>17100</v>
      </c>
      <c r="H44" s="57"/>
      <c r="I44" s="57">
        <v>17100</v>
      </c>
      <c r="J44" s="57"/>
      <c r="K44" s="45"/>
    </row>
    <row r="45" spans="1:11" ht="13.9" customHeight="1">
      <c r="A45" s="45"/>
      <c r="B45" s="45"/>
      <c r="C45" s="45"/>
      <c r="D45" s="53" t="s">
        <v>153</v>
      </c>
      <c r="E45" s="337" t="s">
        <v>209</v>
      </c>
      <c r="F45" s="337"/>
      <c r="G45" s="53" t="s">
        <v>210</v>
      </c>
      <c r="H45" s="53" t="s">
        <v>154</v>
      </c>
      <c r="I45" s="53" t="s">
        <v>211</v>
      </c>
      <c r="J45" s="53">
        <v>5</v>
      </c>
      <c r="K45" s="45"/>
    </row>
    <row r="46" spans="1:11" ht="34.5" customHeight="1">
      <c r="A46" s="45"/>
      <c r="B46" s="45"/>
      <c r="C46" s="45"/>
      <c r="D46" s="56" t="s">
        <v>265</v>
      </c>
      <c r="E46" s="306" t="s">
        <v>0</v>
      </c>
      <c r="F46" s="306"/>
      <c r="G46" s="57">
        <f t="shared" si="2"/>
        <v>9010</v>
      </c>
      <c r="H46" s="57"/>
      <c r="I46" s="57">
        <v>9010</v>
      </c>
      <c r="J46" s="57"/>
      <c r="K46" s="45"/>
    </row>
    <row r="47" spans="1:11" ht="13.15" customHeight="1">
      <c r="A47" s="45"/>
      <c r="B47" s="45"/>
      <c r="C47" s="45"/>
      <c r="D47" s="54" t="s">
        <v>1</v>
      </c>
      <c r="E47" s="308" t="s">
        <v>2</v>
      </c>
      <c r="F47" s="308"/>
      <c r="G47" s="55">
        <f>H47+I47</f>
        <v>1858670</v>
      </c>
      <c r="H47" s="55">
        <f>H48+H52</f>
        <v>1116340</v>
      </c>
      <c r="I47" s="55">
        <f>I62</f>
        <v>742330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3</v>
      </c>
      <c r="E48" s="308" t="s">
        <v>4</v>
      </c>
      <c r="F48" s="308"/>
      <c r="G48" s="55">
        <f t="shared" si="2"/>
        <v>71900</v>
      </c>
      <c r="H48" s="55">
        <f>H50+H49</f>
        <v>71900</v>
      </c>
      <c r="I48" s="55">
        <f>I50+I49</f>
        <v>0</v>
      </c>
      <c r="J48" s="55">
        <f>J50+J49</f>
        <v>0</v>
      </c>
      <c r="K48" s="45"/>
    </row>
    <row r="49" spans="1:11" ht="22.5" customHeight="1">
      <c r="A49" s="45"/>
      <c r="B49" s="45"/>
      <c r="C49" s="45"/>
      <c r="D49" s="54">
        <v>21050000</v>
      </c>
      <c r="E49" s="308" t="s">
        <v>467</v>
      </c>
      <c r="F49" s="308"/>
      <c r="G49" s="55">
        <f>H49+I49</f>
        <v>71900</v>
      </c>
      <c r="H49" s="55">
        <v>71900</v>
      </c>
      <c r="I49" s="55"/>
      <c r="J49" s="55"/>
      <c r="K49" s="45"/>
    </row>
    <row r="50" spans="1:11" ht="13.15" customHeight="1">
      <c r="A50" s="45"/>
      <c r="B50" s="45"/>
      <c r="C50" s="45"/>
      <c r="D50" s="54" t="s">
        <v>5</v>
      </c>
      <c r="E50" s="308" t="s">
        <v>6</v>
      </c>
      <c r="F50" s="308"/>
      <c r="G50" s="55">
        <f t="shared" si="2"/>
        <v>0</v>
      </c>
      <c r="H50" s="55">
        <f>H51</f>
        <v>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6" t="s">
        <v>7</v>
      </c>
      <c r="E51" s="306" t="s">
        <v>8</v>
      </c>
      <c r="F51" s="306"/>
      <c r="G51" s="57">
        <f t="shared" si="2"/>
        <v>0</v>
      </c>
      <c r="H51" s="57"/>
      <c r="I51" s="57"/>
      <c r="J51" s="57"/>
      <c r="K51" s="45"/>
    </row>
    <row r="52" spans="1:11" ht="21.75" customHeight="1">
      <c r="A52" s="45"/>
      <c r="B52" s="45"/>
      <c r="C52" s="45"/>
      <c r="D52" s="54" t="s">
        <v>9</v>
      </c>
      <c r="E52" s="308" t="s">
        <v>10</v>
      </c>
      <c r="F52" s="308"/>
      <c r="G52" s="55">
        <f t="shared" ref="G52:G71" si="3">H52+I52</f>
        <v>1044440</v>
      </c>
      <c r="H52" s="55">
        <f>H53+H56+H58</f>
        <v>1044440</v>
      </c>
      <c r="I52" s="55">
        <v>0</v>
      </c>
      <c r="J52" s="55">
        <v>0</v>
      </c>
      <c r="K52" s="45"/>
    </row>
    <row r="53" spans="1:11" ht="13.15" customHeight="1">
      <c r="A53" s="45"/>
      <c r="B53" s="45"/>
      <c r="C53" s="45"/>
      <c r="D53" s="54" t="s">
        <v>11</v>
      </c>
      <c r="E53" s="308" t="s">
        <v>134</v>
      </c>
      <c r="F53" s="308"/>
      <c r="G53" s="55">
        <f t="shared" si="3"/>
        <v>784603</v>
      </c>
      <c r="H53" s="55">
        <f>H54+H55</f>
        <v>784603</v>
      </c>
      <c r="I53" s="55">
        <v>0</v>
      </c>
      <c r="J53" s="55">
        <v>0</v>
      </c>
      <c r="K53" s="45"/>
    </row>
    <row r="54" spans="1:11" ht="13.15" customHeight="1">
      <c r="A54" s="45"/>
      <c r="B54" s="45"/>
      <c r="C54" s="45"/>
      <c r="D54" s="56" t="s">
        <v>12</v>
      </c>
      <c r="E54" s="306" t="s">
        <v>13</v>
      </c>
      <c r="F54" s="306"/>
      <c r="G54" s="57">
        <f t="shared" si="3"/>
        <v>354473</v>
      </c>
      <c r="H54" s="57">
        <v>354473</v>
      </c>
      <c r="I54" s="57"/>
      <c r="J54" s="57"/>
      <c r="K54" s="45"/>
    </row>
    <row r="55" spans="1:11" ht="24" customHeight="1">
      <c r="A55" s="45"/>
      <c r="B55" s="45"/>
      <c r="C55" s="45"/>
      <c r="D55" s="56" t="s">
        <v>14</v>
      </c>
      <c r="E55" s="306" t="s">
        <v>151</v>
      </c>
      <c r="F55" s="306"/>
      <c r="G55" s="57">
        <f t="shared" si="3"/>
        <v>430130</v>
      </c>
      <c r="H55" s="57">
        <v>430130</v>
      </c>
      <c r="I55" s="57"/>
      <c r="J55" s="57"/>
      <c r="K55" s="45"/>
    </row>
    <row r="56" spans="1:11" ht="25.5" customHeight="1">
      <c r="A56" s="45"/>
      <c r="B56" s="45"/>
      <c r="C56" s="45"/>
      <c r="D56" s="54" t="s">
        <v>15</v>
      </c>
      <c r="E56" s="308" t="s">
        <v>84</v>
      </c>
      <c r="F56" s="308"/>
      <c r="G56" s="55">
        <f t="shared" si="3"/>
        <v>124780</v>
      </c>
      <c r="H56" s="55">
        <f>H57</f>
        <v>124780</v>
      </c>
      <c r="I56" s="55">
        <v>0</v>
      </c>
      <c r="J56" s="55">
        <v>0</v>
      </c>
      <c r="K56" s="45"/>
    </row>
    <row r="57" spans="1:11" ht="33.75" customHeight="1">
      <c r="A57" s="45"/>
      <c r="B57" s="45"/>
      <c r="C57" s="45"/>
      <c r="D57" s="56" t="s">
        <v>85</v>
      </c>
      <c r="E57" s="306" t="s">
        <v>86</v>
      </c>
      <c r="F57" s="306"/>
      <c r="G57" s="57">
        <f t="shared" si="3"/>
        <v>124780</v>
      </c>
      <c r="H57" s="57">
        <v>124780</v>
      </c>
      <c r="I57" s="57"/>
      <c r="J57" s="57"/>
      <c r="K57" s="45"/>
    </row>
    <row r="58" spans="1:11" ht="15.75" customHeight="1">
      <c r="A58" s="45"/>
      <c r="B58" s="45"/>
      <c r="C58" s="45"/>
      <c r="D58" s="54">
        <v>22090000</v>
      </c>
      <c r="E58" s="300" t="s">
        <v>87</v>
      </c>
      <c r="F58" s="301"/>
      <c r="G58" s="55">
        <f t="shared" si="3"/>
        <v>135057</v>
      </c>
      <c r="H58" s="55">
        <f>SUM(H59:H61)</f>
        <v>135057</v>
      </c>
      <c r="I58" s="57"/>
      <c r="J58" s="57"/>
      <c r="K58" s="45"/>
    </row>
    <row r="59" spans="1:11" ht="33.75" customHeight="1">
      <c r="A59" s="45"/>
      <c r="B59" s="45"/>
      <c r="C59" s="45"/>
      <c r="D59" s="56">
        <v>22090100</v>
      </c>
      <c r="E59" s="302" t="s">
        <v>88</v>
      </c>
      <c r="F59" s="303"/>
      <c r="G59" s="57">
        <f t="shared" si="3"/>
        <v>127217</v>
      </c>
      <c r="H59" s="57">
        <v>127217</v>
      </c>
      <c r="I59" s="57"/>
      <c r="J59" s="57"/>
      <c r="K59" s="45"/>
    </row>
    <row r="60" spans="1:11" ht="14.25" customHeight="1">
      <c r="A60" s="45"/>
      <c r="B60" s="45"/>
      <c r="C60" s="45"/>
      <c r="D60" s="56">
        <v>22090200</v>
      </c>
      <c r="E60" s="302" t="s">
        <v>89</v>
      </c>
      <c r="F60" s="303"/>
      <c r="G60" s="57">
        <f t="shared" si="3"/>
        <v>320</v>
      </c>
      <c r="H60" s="57">
        <v>320</v>
      </c>
      <c r="I60" s="57"/>
      <c r="J60" s="57"/>
      <c r="K60" s="45"/>
    </row>
    <row r="61" spans="1:11" ht="22.5" customHeight="1">
      <c r="A61" s="45"/>
      <c r="B61" s="45"/>
      <c r="C61" s="45"/>
      <c r="D61" s="56">
        <v>22090400</v>
      </c>
      <c r="E61" s="302" t="s">
        <v>90</v>
      </c>
      <c r="F61" s="303"/>
      <c r="G61" s="57">
        <f t="shared" si="3"/>
        <v>7520</v>
      </c>
      <c r="H61" s="57">
        <v>7520</v>
      </c>
      <c r="I61" s="57"/>
      <c r="J61" s="57"/>
      <c r="K61" s="45"/>
    </row>
    <row r="62" spans="1:11" ht="13.15" customHeight="1">
      <c r="A62" s="45"/>
      <c r="B62" s="45"/>
      <c r="C62" s="45"/>
      <c r="D62" s="54" t="s">
        <v>91</v>
      </c>
      <c r="E62" s="308" t="s">
        <v>92</v>
      </c>
      <c r="F62" s="308"/>
      <c r="G62" s="55">
        <f t="shared" si="3"/>
        <v>742330</v>
      </c>
      <c r="H62" s="55"/>
      <c r="I62" s="55">
        <f>I63+I66</f>
        <v>742330</v>
      </c>
      <c r="J62" s="55">
        <v>0</v>
      </c>
      <c r="K62" s="45"/>
    </row>
    <row r="63" spans="1:11" ht="20.25" customHeight="1">
      <c r="A63" s="45"/>
      <c r="B63" s="45"/>
      <c r="C63" s="45"/>
      <c r="D63" s="54">
        <v>250100000</v>
      </c>
      <c r="E63" s="308" t="s">
        <v>93</v>
      </c>
      <c r="F63" s="308"/>
      <c r="G63" s="55">
        <f t="shared" si="3"/>
        <v>262330</v>
      </c>
      <c r="H63" s="55"/>
      <c r="I63" s="55">
        <f>I64+I65</f>
        <v>262330</v>
      </c>
      <c r="J63" s="55">
        <v>0</v>
      </c>
      <c r="K63" s="45"/>
    </row>
    <row r="64" spans="1:11" ht="21.75" customHeight="1">
      <c r="A64" s="45"/>
      <c r="B64" s="45"/>
      <c r="C64" s="45"/>
      <c r="D64" s="56">
        <v>25010100</v>
      </c>
      <c r="E64" s="302" t="s">
        <v>94</v>
      </c>
      <c r="F64" s="303"/>
      <c r="G64" s="57">
        <f t="shared" si="3"/>
        <v>194230</v>
      </c>
      <c r="H64" s="55"/>
      <c r="I64" s="57">
        <v>194230</v>
      </c>
      <c r="J64" s="55"/>
      <c r="K64" s="45"/>
    </row>
    <row r="65" spans="1:11" ht="15" customHeight="1">
      <c r="A65" s="45"/>
      <c r="B65" s="45"/>
      <c r="C65" s="45"/>
      <c r="D65" s="56">
        <v>25010300</v>
      </c>
      <c r="E65" s="302" t="s">
        <v>179</v>
      </c>
      <c r="F65" s="303"/>
      <c r="G65" s="57">
        <f t="shared" si="3"/>
        <v>68100</v>
      </c>
      <c r="H65" s="55"/>
      <c r="I65" s="57">
        <v>68100</v>
      </c>
      <c r="J65" s="55"/>
      <c r="K65" s="45"/>
    </row>
    <row r="66" spans="1:11" ht="15.75" customHeight="1">
      <c r="A66" s="45"/>
      <c r="B66" s="45"/>
      <c r="C66" s="45"/>
      <c r="D66" s="54">
        <v>25020000</v>
      </c>
      <c r="E66" s="300" t="s">
        <v>280</v>
      </c>
      <c r="F66" s="312"/>
      <c r="G66" s="55">
        <f>H66+I66</f>
        <v>480000</v>
      </c>
      <c r="H66" s="55"/>
      <c r="I66" s="55">
        <f>I67</f>
        <v>480000</v>
      </c>
      <c r="J66" s="55"/>
      <c r="K66" s="45"/>
    </row>
    <row r="67" spans="1:11" ht="33" customHeight="1">
      <c r="A67" s="45"/>
      <c r="B67" s="45"/>
      <c r="C67" s="45"/>
      <c r="D67" s="56">
        <v>25020200</v>
      </c>
      <c r="E67" s="302" t="s">
        <v>281</v>
      </c>
      <c r="F67" s="338"/>
      <c r="G67" s="57">
        <f>H67+I67</f>
        <v>480000</v>
      </c>
      <c r="H67" s="55"/>
      <c r="I67" s="57">
        <v>480000</v>
      </c>
      <c r="J67" s="55"/>
      <c r="K67" s="45"/>
    </row>
    <row r="68" spans="1:11" ht="15" customHeight="1">
      <c r="A68" s="45"/>
      <c r="B68" s="45"/>
      <c r="C68" s="45"/>
      <c r="D68" s="54">
        <v>30000000</v>
      </c>
      <c r="E68" s="300" t="s">
        <v>95</v>
      </c>
      <c r="F68" s="301"/>
      <c r="G68" s="55">
        <f>H68+I68</f>
        <v>100000</v>
      </c>
      <c r="H68" s="55"/>
      <c r="I68" s="55">
        <f t="shared" ref="I68:J70" si="4">I69</f>
        <v>100000</v>
      </c>
      <c r="J68" s="55">
        <f t="shared" si="4"/>
        <v>100000</v>
      </c>
      <c r="K68" s="45"/>
    </row>
    <row r="69" spans="1:11" ht="17.25" customHeight="1">
      <c r="A69" s="45"/>
      <c r="B69" s="45"/>
      <c r="C69" s="45"/>
      <c r="D69" s="54">
        <v>33000000</v>
      </c>
      <c r="E69" s="300" t="s">
        <v>96</v>
      </c>
      <c r="F69" s="301"/>
      <c r="G69" s="55">
        <f t="shared" si="3"/>
        <v>100000</v>
      </c>
      <c r="H69" s="55"/>
      <c r="I69" s="55">
        <f t="shared" si="4"/>
        <v>100000</v>
      </c>
      <c r="J69" s="55">
        <f t="shared" si="4"/>
        <v>100000</v>
      </c>
      <c r="K69" s="45"/>
    </row>
    <row r="70" spans="1:11" ht="13.5" customHeight="1">
      <c r="A70" s="45"/>
      <c r="B70" s="45"/>
      <c r="C70" s="45"/>
      <c r="D70" s="54">
        <v>33010000</v>
      </c>
      <c r="E70" s="300" t="s">
        <v>97</v>
      </c>
      <c r="F70" s="301"/>
      <c r="G70" s="55">
        <f t="shared" si="3"/>
        <v>100000</v>
      </c>
      <c r="H70" s="55"/>
      <c r="I70" s="55">
        <f t="shared" si="4"/>
        <v>100000</v>
      </c>
      <c r="J70" s="55">
        <f t="shared" si="4"/>
        <v>100000</v>
      </c>
      <c r="K70" s="45"/>
    </row>
    <row r="71" spans="1:11" ht="48.75" customHeight="1">
      <c r="A71" s="45"/>
      <c r="B71" s="45"/>
      <c r="C71" s="45"/>
      <c r="D71" s="58">
        <v>33010100</v>
      </c>
      <c r="E71" s="315" t="s">
        <v>290</v>
      </c>
      <c r="F71" s="316"/>
      <c r="G71" s="198">
        <f t="shared" si="3"/>
        <v>100000</v>
      </c>
      <c r="H71" s="57"/>
      <c r="I71" s="57">
        <v>100000</v>
      </c>
      <c r="J71" s="57">
        <v>100000</v>
      </c>
      <c r="K71" s="45"/>
    </row>
    <row r="72" spans="1:11">
      <c r="A72" s="45"/>
      <c r="B72" s="45"/>
      <c r="C72" s="45"/>
      <c r="D72" s="213">
        <v>50000000</v>
      </c>
      <c r="E72" s="309" t="s">
        <v>410</v>
      </c>
      <c r="F72" s="309"/>
      <c r="G72" s="214">
        <f>G73</f>
        <v>17261</v>
      </c>
      <c r="H72" s="215"/>
      <c r="I72" s="55">
        <f>I73</f>
        <v>17261</v>
      </c>
      <c r="J72" s="55"/>
      <c r="K72" s="45"/>
    </row>
    <row r="73" spans="1:11" ht="33.75" customHeight="1">
      <c r="A73" s="45"/>
      <c r="B73" s="45"/>
      <c r="C73" s="45"/>
      <c r="D73" s="211">
        <v>50110000</v>
      </c>
      <c r="E73" s="310" t="s">
        <v>391</v>
      </c>
      <c r="F73" s="311"/>
      <c r="G73" s="212">
        <f t="shared" ref="G73:G93" si="5">H73+I73</f>
        <v>17261</v>
      </c>
      <c r="H73" s="196"/>
      <c r="I73" s="57">
        <v>17261</v>
      </c>
      <c r="J73" s="57"/>
      <c r="K73" s="45"/>
    </row>
    <row r="74" spans="1:11" ht="14.25" customHeight="1">
      <c r="A74" s="45"/>
      <c r="B74" s="45"/>
      <c r="C74" s="45"/>
      <c r="D74" s="56"/>
      <c r="E74" s="300" t="s">
        <v>98</v>
      </c>
      <c r="F74" s="301"/>
      <c r="G74" s="55">
        <f t="shared" si="5"/>
        <v>68453143</v>
      </c>
      <c r="H74" s="55">
        <f>H11+H47+H68</f>
        <v>67567442</v>
      </c>
      <c r="I74" s="55">
        <f>I11+I47+I68+I72</f>
        <v>885701</v>
      </c>
      <c r="J74" s="55">
        <f>J11+J47+J68</f>
        <v>100000</v>
      </c>
      <c r="K74" s="45"/>
    </row>
    <row r="75" spans="1:11" ht="13.15" customHeight="1">
      <c r="A75" s="45"/>
      <c r="B75" s="45"/>
      <c r="C75" s="45"/>
      <c r="D75" s="54" t="s">
        <v>99</v>
      </c>
      <c r="E75" s="308" t="s">
        <v>100</v>
      </c>
      <c r="F75" s="308"/>
      <c r="G75" s="55">
        <f t="shared" si="5"/>
        <v>76145035</v>
      </c>
      <c r="H75" s="55">
        <f>H76</f>
        <v>69709316</v>
      </c>
      <c r="I75" s="55">
        <f>I76</f>
        <v>6435719</v>
      </c>
      <c r="J75" s="55">
        <f>J76</f>
        <v>6435719</v>
      </c>
      <c r="K75" s="45"/>
    </row>
    <row r="76" spans="1:11" ht="13.15" customHeight="1">
      <c r="A76" s="45"/>
      <c r="B76" s="45"/>
      <c r="C76" s="45"/>
      <c r="D76" s="54" t="s">
        <v>101</v>
      </c>
      <c r="E76" s="308" t="s">
        <v>102</v>
      </c>
      <c r="F76" s="308"/>
      <c r="G76" s="55">
        <f t="shared" si="5"/>
        <v>76145035</v>
      </c>
      <c r="H76" s="55">
        <f>H77+H79+H86+H84</f>
        <v>69709316</v>
      </c>
      <c r="I76" s="55">
        <f>I77+I79+I86+I84</f>
        <v>6435719</v>
      </c>
      <c r="J76" s="55">
        <f>J77+J79+J86+J84</f>
        <v>6435719</v>
      </c>
      <c r="K76" s="45"/>
    </row>
    <row r="77" spans="1:11" ht="13.15" customHeight="1">
      <c r="A77" s="45"/>
      <c r="B77" s="45"/>
      <c r="C77" s="45"/>
      <c r="D77" s="54">
        <v>41020000</v>
      </c>
      <c r="E77" s="300" t="s">
        <v>103</v>
      </c>
      <c r="F77" s="301"/>
      <c r="G77" s="55">
        <f t="shared" si="5"/>
        <v>7475600</v>
      </c>
      <c r="H77" s="55">
        <f>H78</f>
        <v>7475600</v>
      </c>
      <c r="I77" s="55"/>
      <c r="J77" s="55"/>
      <c r="K77" s="45"/>
    </row>
    <row r="78" spans="1:11" ht="13.15" customHeight="1">
      <c r="A78" s="45"/>
      <c r="B78" s="45"/>
      <c r="C78" s="45"/>
      <c r="D78" s="56">
        <v>41020100</v>
      </c>
      <c r="E78" s="302" t="s">
        <v>104</v>
      </c>
      <c r="F78" s="303"/>
      <c r="G78" s="57">
        <f t="shared" si="5"/>
        <v>7475600</v>
      </c>
      <c r="H78" s="57">
        <v>7475600</v>
      </c>
      <c r="I78" s="55"/>
      <c r="J78" s="55"/>
      <c r="K78" s="45"/>
    </row>
    <row r="79" spans="1:11" ht="13.15" customHeight="1">
      <c r="A79" s="45"/>
      <c r="B79" s="45"/>
      <c r="C79" s="45"/>
      <c r="D79" s="54" t="s">
        <v>105</v>
      </c>
      <c r="E79" s="308" t="s">
        <v>106</v>
      </c>
      <c r="F79" s="308"/>
      <c r="G79" s="55">
        <f t="shared" si="5"/>
        <v>59942600</v>
      </c>
      <c r="H79" s="55">
        <f>H81+H82+H83+H80</f>
        <v>55106881</v>
      </c>
      <c r="I79" s="55">
        <f>I81+I82+I83+I80</f>
        <v>4835719</v>
      </c>
      <c r="J79" s="55">
        <f>J81+J82+J83+J80</f>
        <v>4835719</v>
      </c>
      <c r="K79" s="45"/>
    </row>
    <row r="80" spans="1:11" ht="25.5" customHeight="1">
      <c r="A80" s="45"/>
      <c r="B80" s="45"/>
      <c r="C80" s="45"/>
      <c r="D80" s="56">
        <v>41032700</v>
      </c>
      <c r="E80" s="306" t="s">
        <v>446</v>
      </c>
      <c r="F80" s="306"/>
      <c r="G80" s="57">
        <f>H80+I80</f>
        <v>4057100</v>
      </c>
      <c r="H80" s="57">
        <v>4057100</v>
      </c>
      <c r="I80" s="57"/>
      <c r="J80" s="57"/>
      <c r="K80" s="45"/>
    </row>
    <row r="81" spans="1:13">
      <c r="A81" s="45"/>
      <c r="B81" s="45"/>
      <c r="C81" s="45"/>
      <c r="D81" s="56" t="s">
        <v>107</v>
      </c>
      <c r="E81" s="306" t="s">
        <v>108</v>
      </c>
      <c r="F81" s="306"/>
      <c r="G81" s="57">
        <f t="shared" si="5"/>
        <v>38494900</v>
      </c>
      <c r="H81" s="57">
        <v>38494900</v>
      </c>
      <c r="I81" s="57"/>
      <c r="J81" s="57"/>
      <c r="K81" s="45"/>
    </row>
    <row r="82" spans="1:13" ht="33" customHeight="1">
      <c r="A82" s="45"/>
      <c r="B82" s="45"/>
      <c r="C82" s="45"/>
      <c r="D82" s="56">
        <v>41034500</v>
      </c>
      <c r="E82" s="306" t="s">
        <v>406</v>
      </c>
      <c r="F82" s="306"/>
      <c r="G82" s="57">
        <f t="shared" si="5"/>
        <v>16965600</v>
      </c>
      <c r="H82" s="57">
        <v>12129881</v>
      </c>
      <c r="I82" s="57">
        <v>4835719</v>
      </c>
      <c r="J82" s="57">
        <v>4835719</v>
      </c>
      <c r="K82" s="45"/>
    </row>
    <row r="83" spans="1:13" ht="33" customHeight="1">
      <c r="A83" s="45"/>
      <c r="B83" s="45"/>
      <c r="C83" s="45"/>
      <c r="D83" s="56">
        <v>41035500</v>
      </c>
      <c r="E83" s="306" t="s">
        <v>436</v>
      </c>
      <c r="F83" s="306"/>
      <c r="G83" s="57">
        <f>H83+I83</f>
        <v>425000</v>
      </c>
      <c r="H83" s="57">
        <v>425000</v>
      </c>
      <c r="I83" s="57"/>
      <c r="J83" s="57"/>
      <c r="K83" s="45"/>
    </row>
    <row r="84" spans="1:13" ht="12.75" customHeight="1">
      <c r="A84" s="45"/>
      <c r="B84" s="45"/>
      <c r="C84" s="45"/>
      <c r="D84" s="54">
        <v>41040000</v>
      </c>
      <c r="E84" s="308" t="s">
        <v>289</v>
      </c>
      <c r="F84" s="308"/>
      <c r="G84" s="55">
        <f t="shared" si="5"/>
        <v>1911700</v>
      </c>
      <c r="H84" s="55">
        <f>H85</f>
        <v>1911700</v>
      </c>
      <c r="I84" s="55">
        <f>I85</f>
        <v>0</v>
      </c>
      <c r="J84" s="55">
        <f>J85</f>
        <v>0</v>
      </c>
      <c r="K84" s="45"/>
    </row>
    <row r="85" spans="1:13" ht="37.5" customHeight="1">
      <c r="A85" s="45"/>
      <c r="B85" s="45"/>
      <c r="C85" s="45"/>
      <c r="D85" s="56">
        <v>41040200</v>
      </c>
      <c r="E85" s="302" t="s">
        <v>109</v>
      </c>
      <c r="F85" s="303"/>
      <c r="G85" s="57">
        <f t="shared" si="5"/>
        <v>1911700</v>
      </c>
      <c r="H85" s="57">
        <v>1911700</v>
      </c>
      <c r="I85" s="57"/>
      <c r="J85" s="57"/>
      <c r="K85" s="45"/>
    </row>
    <row r="86" spans="1:13" ht="13.15" customHeight="1">
      <c r="A86" s="45"/>
      <c r="B86" s="45"/>
      <c r="C86" s="45"/>
      <c r="D86" s="54" t="s">
        <v>110</v>
      </c>
      <c r="E86" s="308" t="s">
        <v>111</v>
      </c>
      <c r="F86" s="308"/>
      <c r="G86" s="55">
        <f t="shared" si="5"/>
        <v>6815135</v>
      </c>
      <c r="H86" s="55">
        <f>SUM(H87:H92)</f>
        <v>5215135</v>
      </c>
      <c r="I86" s="55">
        <f>SUM(I87:I92)</f>
        <v>1600000</v>
      </c>
      <c r="J86" s="55">
        <f>SUM(J87:J92)</f>
        <v>1600000</v>
      </c>
      <c r="K86" s="45"/>
    </row>
    <row r="87" spans="1:13" ht="22.5" customHeight="1">
      <c r="A87" s="45"/>
      <c r="B87" s="45"/>
      <c r="C87" s="45"/>
      <c r="D87" s="58">
        <v>41051000</v>
      </c>
      <c r="E87" s="302" t="s">
        <v>279</v>
      </c>
      <c r="F87" s="303"/>
      <c r="G87" s="57">
        <f t="shared" si="5"/>
        <v>938025</v>
      </c>
      <c r="H87" s="57">
        <v>938025</v>
      </c>
      <c r="I87" s="55"/>
      <c r="J87" s="55"/>
      <c r="K87" s="45"/>
    </row>
    <row r="88" spans="1:13" ht="22.5" customHeight="1">
      <c r="A88" s="45"/>
      <c r="B88" s="45"/>
      <c r="C88" s="45"/>
      <c r="D88" s="58">
        <v>41051100</v>
      </c>
      <c r="E88" s="302" t="s">
        <v>411</v>
      </c>
      <c r="F88" s="303"/>
      <c r="G88" s="57">
        <f t="shared" si="5"/>
        <v>925000</v>
      </c>
      <c r="H88" s="57">
        <v>925000</v>
      </c>
      <c r="I88" s="55"/>
      <c r="J88" s="55"/>
      <c r="K88" s="45"/>
    </row>
    <row r="89" spans="1:13" ht="33" customHeight="1">
      <c r="A89" s="45"/>
      <c r="B89" s="45"/>
      <c r="C89" s="45"/>
      <c r="D89" s="58">
        <v>41051200</v>
      </c>
      <c r="E89" s="319" t="s">
        <v>112</v>
      </c>
      <c r="F89" s="319"/>
      <c r="G89" s="57">
        <f t="shared" si="5"/>
        <v>162110</v>
      </c>
      <c r="H89" s="57">
        <v>162110</v>
      </c>
      <c r="I89" s="57"/>
      <c r="J89" s="57"/>
      <c r="K89" s="45"/>
    </row>
    <row r="90" spans="1:13" ht="33" customHeight="1">
      <c r="A90" s="45"/>
      <c r="B90" s="45"/>
      <c r="C90" s="45"/>
      <c r="D90" s="58">
        <v>41051400</v>
      </c>
      <c r="E90" s="319" t="s">
        <v>413</v>
      </c>
      <c r="F90" s="319"/>
      <c r="G90" s="57">
        <f t="shared" si="5"/>
        <v>645594</v>
      </c>
      <c r="H90" s="57">
        <v>645594</v>
      </c>
      <c r="I90" s="57"/>
      <c r="J90" s="57"/>
      <c r="K90" s="45"/>
    </row>
    <row r="91" spans="1:13" ht="14.25" customHeight="1">
      <c r="A91" s="45"/>
      <c r="B91" s="45"/>
      <c r="C91" s="45"/>
      <c r="D91" s="59">
        <v>41053900</v>
      </c>
      <c r="E91" s="317" t="s">
        <v>147</v>
      </c>
      <c r="F91" s="318"/>
      <c r="G91" s="57">
        <f t="shared" si="5"/>
        <v>2771002</v>
      </c>
      <c r="H91" s="57">
        <v>2071002</v>
      </c>
      <c r="I91" s="57">
        <v>700000</v>
      </c>
      <c r="J91" s="57">
        <v>700000</v>
      </c>
      <c r="K91" s="45"/>
    </row>
    <row r="92" spans="1:13" ht="33" customHeight="1">
      <c r="A92" s="45"/>
      <c r="B92" s="45"/>
      <c r="C92" s="45"/>
      <c r="D92" s="197">
        <v>41055000</v>
      </c>
      <c r="E92" s="313" t="s">
        <v>282</v>
      </c>
      <c r="F92" s="314"/>
      <c r="G92" s="57">
        <f t="shared" si="5"/>
        <v>1373404</v>
      </c>
      <c r="H92" s="57">
        <v>473404</v>
      </c>
      <c r="I92" s="57">
        <v>900000</v>
      </c>
      <c r="J92" s="57">
        <v>900000</v>
      </c>
      <c r="K92" s="45"/>
    </row>
    <row r="93" spans="1:13" ht="34.5" hidden="1" customHeight="1">
      <c r="A93" s="45"/>
      <c r="B93" s="45"/>
      <c r="C93" s="45"/>
      <c r="D93" s="59"/>
      <c r="E93" s="322"/>
      <c r="F93" s="323"/>
      <c r="G93" s="198">
        <f t="shared" si="5"/>
        <v>0</v>
      </c>
      <c r="H93" s="196"/>
      <c r="I93" s="57"/>
      <c r="J93" s="57"/>
      <c r="K93" s="45"/>
    </row>
    <row r="94" spans="1:13" ht="13.9" customHeight="1">
      <c r="A94" s="45"/>
      <c r="B94" s="45"/>
      <c r="C94" s="45"/>
      <c r="D94" s="199"/>
      <c r="E94" s="325" t="s">
        <v>113</v>
      </c>
      <c r="F94" s="326"/>
      <c r="G94" s="55">
        <f>G75+G47+G11+G68+G72</f>
        <v>144598178</v>
      </c>
      <c r="H94" s="55">
        <f>H75+H47+H11+H68</f>
        <v>137276758</v>
      </c>
      <c r="I94" s="55">
        <f>I47+I11+I75+I68+I93+I72</f>
        <v>7321420</v>
      </c>
      <c r="J94" s="55">
        <f>J47+J11+J75+J68+J93+J72</f>
        <v>6535719</v>
      </c>
      <c r="K94" s="45"/>
      <c r="M94" s="60" t="e">
        <f>H92+H89+H84+H81+H78+H61+H60+H59+H57+H55+H54+H51+H41+H40+H39+H37+H36+H35+H34+H33+H32+H31+H30+H26+H24+H17+H16+H15+H14+#REF!+H27+H85+H19+#REF!+H21+H91</f>
        <v>#REF!</v>
      </c>
    </row>
    <row r="95" spans="1:13" ht="10.9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M95" s="60" t="e">
        <f>H14+H15+H16+H17+H24+H26+H30+H31+H32+H33+H34+H35+H36+H37+H39+H40+H41+H51+H54+H55+H57+H59+H60+H61+H78+H81+H84+H89+H92+#REF!+H27+H85+H19+#REF!+H21+H91</f>
        <v>#REF!</v>
      </c>
    </row>
    <row r="96" spans="1:13" ht="18" customHeight="1">
      <c r="A96" s="45"/>
      <c r="B96" s="45"/>
      <c r="C96" s="45"/>
      <c r="D96" s="321" t="s">
        <v>114</v>
      </c>
      <c r="E96" s="321"/>
      <c r="F96" s="321"/>
      <c r="G96" s="61"/>
      <c r="H96" s="45"/>
      <c r="I96" s="324" t="s">
        <v>61</v>
      </c>
      <c r="J96" s="324"/>
      <c r="K96" s="45"/>
    </row>
    <row r="97" spans="1:11" ht="10.9" customHeight="1">
      <c r="A97" s="45"/>
      <c r="B97" s="45"/>
      <c r="C97" s="45"/>
      <c r="D97" s="321"/>
      <c r="E97" s="321"/>
      <c r="F97" s="321"/>
      <c r="G97" s="62"/>
      <c r="H97" s="63" t="s">
        <v>115</v>
      </c>
      <c r="I97" s="320" t="s">
        <v>116</v>
      </c>
      <c r="J97" s="320"/>
      <c r="K97" s="45"/>
    </row>
    <row r="98" spans="1:11" ht="409.6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</row>
  </sheetData>
  <mergeCells count="97">
    <mergeCell ref="E52:F52"/>
    <mergeCell ref="E42:F42"/>
    <mergeCell ref="E39:F39"/>
    <mergeCell ref="E51:F51"/>
    <mergeCell ref="E50:F50"/>
    <mergeCell ref="E47:F47"/>
    <mergeCell ref="E43:F43"/>
    <mergeCell ref="H2:J2"/>
    <mergeCell ref="H3:J3"/>
    <mergeCell ref="G8:G9"/>
    <mergeCell ref="E8:F9"/>
    <mergeCell ref="E4:I4"/>
    <mergeCell ref="H8:H9"/>
    <mergeCell ref="I7:J7"/>
    <mergeCell ref="I8:J8"/>
    <mergeCell ref="E86:F86"/>
    <mergeCell ref="E83:F83"/>
    <mergeCell ref="E70:F70"/>
    <mergeCell ref="E64:F64"/>
    <mergeCell ref="I97:J97"/>
    <mergeCell ref="D96:F97"/>
    <mergeCell ref="E93:F93"/>
    <mergeCell ref="I96:J96"/>
    <mergeCell ref="E94:F94"/>
    <mergeCell ref="E69:F69"/>
    <mergeCell ref="E67:F67"/>
    <mergeCell ref="E68:F68"/>
    <mergeCell ref="E65:F65"/>
    <mergeCell ref="E92:F92"/>
    <mergeCell ref="E71:F71"/>
    <mergeCell ref="E84:F84"/>
    <mergeCell ref="E78:F78"/>
    <mergeCell ref="E91:F91"/>
    <mergeCell ref="E80:F80"/>
    <mergeCell ref="E90:F90"/>
    <mergeCell ref="E88:F88"/>
    <mergeCell ref="E79:F79"/>
    <mergeCell ref="E76:F76"/>
    <mergeCell ref="E81:F81"/>
    <mergeCell ref="E85:F85"/>
    <mergeCell ref="E82:F82"/>
    <mergeCell ref="E77:F77"/>
    <mergeCell ref="E89:F89"/>
    <mergeCell ref="E87:F87"/>
    <mergeCell ref="E34:F34"/>
    <mergeCell ref="E32:F32"/>
    <mergeCell ref="E55:F55"/>
    <mergeCell ref="E37:F37"/>
    <mergeCell ref="E33:F33"/>
    <mergeCell ref="E35:F35"/>
    <mergeCell ref="E48:F48"/>
    <mergeCell ref="E38:F38"/>
    <mergeCell ref="E41:F41"/>
    <mergeCell ref="E44:F44"/>
    <mergeCell ref="E49:F49"/>
    <mergeCell ref="E53:F53"/>
    <mergeCell ref="E36:F36"/>
    <mergeCell ref="E45:F45"/>
    <mergeCell ref="E40:F40"/>
    <mergeCell ref="E46:F46"/>
    <mergeCell ref="E56:F56"/>
    <mergeCell ref="E54:F54"/>
    <mergeCell ref="E72:F72"/>
    <mergeCell ref="E75:F75"/>
    <mergeCell ref="E74:F74"/>
    <mergeCell ref="E73:F73"/>
    <mergeCell ref="E66:F66"/>
    <mergeCell ref="E57:F57"/>
    <mergeCell ref="E58:F58"/>
    <mergeCell ref="E59:F59"/>
    <mergeCell ref="E62:F62"/>
    <mergeCell ref="E60:F60"/>
    <mergeCell ref="E61:F61"/>
    <mergeCell ref="E63:F63"/>
    <mergeCell ref="E29:F29"/>
    <mergeCell ref="E31:F31"/>
    <mergeCell ref="E20:F20"/>
    <mergeCell ref="E27:F27"/>
    <mergeCell ref="E21:F21"/>
    <mergeCell ref="E23:F23"/>
    <mergeCell ref="E28:F28"/>
    <mergeCell ref="E30:F30"/>
    <mergeCell ref="E22:F22"/>
    <mergeCell ref="E25:F25"/>
    <mergeCell ref="E26:F26"/>
    <mergeCell ref="E24:F24"/>
    <mergeCell ref="E18:F18"/>
    <mergeCell ref="E19:F19"/>
    <mergeCell ref="D8:D9"/>
    <mergeCell ref="E17:F17"/>
    <mergeCell ref="E15:F15"/>
    <mergeCell ref="E10:F10"/>
    <mergeCell ref="E11:F11"/>
    <mergeCell ref="E16:F16"/>
    <mergeCell ref="E12:F12"/>
    <mergeCell ref="E13:F13"/>
    <mergeCell ref="E14:F14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view="pageBreakPreview" zoomScale="60" zoomScaleNormal="115" workbookViewId="0">
      <selection activeCell="K22" sqref="K22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3" width="16.33203125" style="7" customWidth="1"/>
    <col min="4" max="4" width="16.83203125" style="7" customWidth="1"/>
    <col min="5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" customHeight="1">
      <c r="C2" s="341" t="s">
        <v>399</v>
      </c>
      <c r="D2" s="341"/>
      <c r="E2" s="341"/>
      <c r="F2" s="341"/>
    </row>
    <row r="3" spans="1:13" ht="54" customHeight="1">
      <c r="B3" s="9"/>
      <c r="C3" s="343" t="s">
        <v>468</v>
      </c>
      <c r="D3" s="344"/>
      <c r="E3" s="344"/>
      <c r="F3" s="344"/>
      <c r="M3" s="7"/>
    </row>
    <row r="4" spans="1:13" ht="29.25" customHeight="1">
      <c r="A4" s="348" t="s">
        <v>420</v>
      </c>
      <c r="B4" s="348"/>
      <c r="C4" s="348"/>
      <c r="D4" s="348"/>
      <c r="E4" s="348"/>
      <c r="F4" s="348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45" t="s">
        <v>421</v>
      </c>
      <c r="B6" s="346"/>
      <c r="C6" s="10"/>
      <c r="D6" s="10"/>
      <c r="E6" s="10"/>
      <c r="F6" s="10"/>
    </row>
    <row r="7" spans="1:13" ht="12" customHeight="1">
      <c r="A7" s="347" t="s">
        <v>162</v>
      </c>
      <c r="B7" s="346"/>
      <c r="C7" s="10"/>
      <c r="D7" s="10"/>
      <c r="E7" s="10"/>
      <c r="F7" s="10"/>
    </row>
    <row r="8" spans="1:13" ht="12" customHeight="1">
      <c r="A8" s="342"/>
      <c r="B8" s="342"/>
      <c r="C8" s="342"/>
      <c r="D8" s="342"/>
      <c r="E8" s="342"/>
      <c r="F8" s="11" t="s">
        <v>120</v>
      </c>
    </row>
    <row r="9" spans="1:13" s="14" customFormat="1" ht="24.75" customHeight="1">
      <c r="A9" s="340" t="s">
        <v>135</v>
      </c>
      <c r="B9" s="340" t="s">
        <v>182</v>
      </c>
      <c r="C9" s="340" t="s">
        <v>128</v>
      </c>
      <c r="D9" s="340" t="s">
        <v>136</v>
      </c>
      <c r="E9" s="340" t="s">
        <v>137</v>
      </c>
      <c r="F9" s="340"/>
      <c r="G9" s="13"/>
      <c r="H9" s="13"/>
      <c r="I9" s="13"/>
      <c r="J9" s="13"/>
      <c r="K9" s="13"/>
      <c r="L9" s="13"/>
    </row>
    <row r="10" spans="1:13" s="14" customFormat="1" ht="42" customHeight="1">
      <c r="A10" s="340"/>
      <c r="B10" s="340"/>
      <c r="C10" s="340"/>
      <c r="D10" s="340"/>
      <c r="E10" s="12" t="s">
        <v>152</v>
      </c>
      <c r="F10" s="15" t="s">
        <v>155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163</v>
      </c>
      <c r="C12" s="31">
        <f t="shared" ref="C12:C37" si="0">D12+E12</f>
        <v>5724388.4100000001</v>
      </c>
      <c r="D12" s="18">
        <f>D15</f>
        <v>-13853807</v>
      </c>
      <c r="E12" s="18">
        <f>E15</f>
        <v>19578195.41</v>
      </c>
      <c r="F12" s="18">
        <f>F15</f>
        <v>19395055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200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07"/>
      <c r="J13" s="19"/>
      <c r="K13" s="207"/>
      <c r="L13" s="19"/>
    </row>
    <row r="14" spans="1:13" s="20" customFormat="1" ht="15">
      <c r="A14" s="33">
        <v>205200</v>
      </c>
      <c r="B14" s="34" t="s">
        <v>201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183</v>
      </c>
      <c r="C15" s="35">
        <f t="shared" si="0"/>
        <v>5724388.4100000001</v>
      </c>
      <c r="D15" s="36">
        <f>D16-D17+D18</f>
        <v>-13853807</v>
      </c>
      <c r="E15" s="36">
        <f>E16-E17+E18</f>
        <v>19578195.41</v>
      </c>
      <c r="F15" s="36">
        <f>F16-F17+F18</f>
        <v>19395055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200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5541248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201</v>
      </c>
      <c r="C17" s="35">
        <f t="shared" si="0"/>
        <v>1726268.9100000001</v>
      </c>
      <c r="D17" s="36">
        <v>1266050.1000000001</v>
      </c>
      <c r="E17" s="36">
        <v>460218.81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166</v>
      </c>
      <c r="C18" s="37">
        <f t="shared" si="0"/>
        <v>0</v>
      </c>
      <c r="D18" s="21">
        <f>SUM(D19:D24)</f>
        <v>-19395055</v>
      </c>
      <c r="E18" s="21">
        <f>SUM(E19:E24)</f>
        <v>19395055</v>
      </c>
      <c r="F18" s="21">
        <f>SUM(F19:F24)</f>
        <v>19395055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79" t="s">
        <v>366</v>
      </c>
      <c r="C19" s="38">
        <f t="shared" si="0"/>
        <v>0</v>
      </c>
      <c r="D19" s="39">
        <v>-976430</v>
      </c>
      <c r="E19" s="39">
        <v>976430</v>
      </c>
      <c r="F19" s="40">
        <v>976430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79" t="s">
        <v>203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38.25">
      <c r="A21" s="24"/>
      <c r="B21" s="179" t="s">
        <v>447</v>
      </c>
      <c r="C21" s="38">
        <f t="shared" si="0"/>
        <v>0</v>
      </c>
      <c r="D21" s="39">
        <v>-4057100</v>
      </c>
      <c r="E21" s="39">
        <v>4057100</v>
      </c>
      <c r="F21" s="40">
        <v>4057100</v>
      </c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79" t="s">
        <v>367</v>
      </c>
      <c r="C22" s="38">
        <f t="shared" si="0"/>
        <v>0</v>
      </c>
      <c r="D22" s="39">
        <v>-1045000</v>
      </c>
      <c r="E22" s="39">
        <v>1045000</v>
      </c>
      <c r="F22" s="40">
        <v>1045000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79" t="s">
        <v>412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79" t="s">
        <v>409</v>
      </c>
      <c r="C24" s="38">
        <f t="shared" si="0"/>
        <v>0</v>
      </c>
      <c r="D24" s="39">
        <v>-12129881</v>
      </c>
      <c r="E24" s="39">
        <v>12129881</v>
      </c>
      <c r="F24" s="40">
        <v>12129881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185</v>
      </c>
      <c r="B25" s="17" t="s">
        <v>164</v>
      </c>
      <c r="C25" s="31">
        <f t="shared" si="0"/>
        <v>5724388.4100000001</v>
      </c>
      <c r="D25" s="18">
        <f>D12</f>
        <v>-13853807</v>
      </c>
      <c r="E25" s="18">
        <f>E12</f>
        <v>19578195.41</v>
      </c>
      <c r="F25" s="18">
        <f>F12</f>
        <v>19395055</v>
      </c>
      <c r="G25" s="43">
        <f>G16-G17-G18-G19</f>
        <v>4594627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165</v>
      </c>
      <c r="C26" s="31">
        <f t="shared" si="0"/>
        <v>5724388.4100000001</v>
      </c>
      <c r="D26" s="18">
        <f>D27</f>
        <v>-13853807</v>
      </c>
      <c r="E26" s="18">
        <f>E27</f>
        <v>19578195.41</v>
      </c>
      <c r="F26" s="18">
        <f>F27</f>
        <v>19395055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184</v>
      </c>
      <c r="C27" s="35">
        <f t="shared" si="0"/>
        <v>5724388.4100000001</v>
      </c>
      <c r="D27" s="41">
        <f>D28-D29+D30</f>
        <v>-13853807</v>
      </c>
      <c r="E27" s="41">
        <f>E28-E29+E30</f>
        <v>19578195.41</v>
      </c>
      <c r="F27" s="41">
        <f>F28-F29+F30</f>
        <v>19395055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200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201</v>
      </c>
      <c r="C29" s="35">
        <f t="shared" si="0"/>
        <v>2137136.37</v>
      </c>
      <c r="D29" s="41">
        <f t="shared" si="1"/>
        <v>1266050.1000000001</v>
      </c>
      <c r="E29" s="41">
        <f t="shared" si="1"/>
        <v>871086.27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166</v>
      </c>
      <c r="C30" s="37">
        <f t="shared" si="0"/>
        <v>0</v>
      </c>
      <c r="D30" s="21">
        <f>SUM(D31:D36)</f>
        <v>-19395055</v>
      </c>
      <c r="E30" s="21">
        <f>SUM(E31:E36)</f>
        <v>19395055</v>
      </c>
      <c r="F30" s="21">
        <f>SUM(F31:F36)</f>
        <v>19395055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366</v>
      </c>
      <c r="C31" s="38">
        <f t="shared" si="0"/>
        <v>0</v>
      </c>
      <c r="D31" s="39">
        <f t="shared" ref="D31:F36" si="2">D19</f>
        <v>-976430</v>
      </c>
      <c r="E31" s="39">
        <f t="shared" si="2"/>
        <v>976430</v>
      </c>
      <c r="F31" s="39">
        <f t="shared" si="2"/>
        <v>976430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203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38.25">
      <c r="A33" s="24"/>
      <c r="B33" s="42" t="s">
        <v>447</v>
      </c>
      <c r="C33" s="38">
        <f t="shared" si="0"/>
        <v>0</v>
      </c>
      <c r="D33" s="39">
        <f t="shared" si="2"/>
        <v>-4057100</v>
      </c>
      <c r="E33" s="39">
        <f t="shared" si="2"/>
        <v>4057100</v>
      </c>
      <c r="F33" s="39">
        <f t="shared" si="2"/>
        <v>4057100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367</v>
      </c>
      <c r="C34" s="38">
        <f t="shared" si="0"/>
        <v>0</v>
      </c>
      <c r="D34" s="39">
        <f t="shared" si="2"/>
        <v>-1045000</v>
      </c>
      <c r="E34" s="39">
        <f t="shared" si="2"/>
        <v>1045000</v>
      </c>
      <c r="F34" s="39">
        <f t="shared" si="2"/>
        <v>1045000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412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409</v>
      </c>
      <c r="C36" s="38">
        <f t="shared" si="0"/>
        <v>0</v>
      </c>
      <c r="D36" s="39">
        <f t="shared" si="2"/>
        <v>-12129881</v>
      </c>
      <c r="E36" s="39">
        <f t="shared" si="2"/>
        <v>12129881</v>
      </c>
      <c r="F36" s="39">
        <f t="shared" si="2"/>
        <v>12129881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164</v>
      </c>
      <c r="C37" s="31">
        <f t="shared" si="0"/>
        <v>5724388.4100000001</v>
      </c>
      <c r="D37" s="18">
        <f>D26</f>
        <v>-13853807</v>
      </c>
      <c r="E37" s="18">
        <f>E26</f>
        <v>19578195.41</v>
      </c>
      <c r="F37" s="18">
        <f>F26</f>
        <v>19395055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114</v>
      </c>
      <c r="C39" s="28"/>
      <c r="D39" s="64"/>
      <c r="E39" s="339" t="s">
        <v>61</v>
      </c>
      <c r="F39" s="339"/>
      <c r="G39" s="30"/>
      <c r="H39" s="30"/>
    </row>
    <row r="40" spans="1:12" ht="12.75" customHeight="1">
      <c r="D40" s="63" t="s">
        <v>115</v>
      </c>
      <c r="E40" s="320" t="s">
        <v>116</v>
      </c>
      <c r="F40" s="320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5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10"/>
  <sheetViews>
    <sheetView showGridLines="0" view="pageBreakPreview" zoomScale="60" zoomScaleNormal="130" workbookViewId="0">
      <pane xSplit="4" ySplit="12" topLeftCell="E83" activePane="bottomRight" state="frozen"/>
      <selection pane="topRight" activeCell="E1" sqref="E1"/>
      <selection pane="bottomLeft" activeCell="A13" sqref="A13"/>
      <selection pane="bottomRight" activeCell="N3" sqref="N3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 ht="10.5" customHeight="1">
      <c r="N1" s="368" t="s">
        <v>167</v>
      </c>
      <c r="O1" s="368"/>
      <c r="P1" s="368"/>
    </row>
    <row r="2" spans="1:16" s="65" customFormat="1" ht="33.75" customHeight="1">
      <c r="K2" s="146"/>
      <c r="N2" s="369" t="s">
        <v>468</v>
      </c>
      <c r="O2" s="370"/>
      <c r="P2" s="370"/>
    </row>
    <row r="3" spans="1:16" s="65" customFormat="1"/>
    <row r="4" spans="1:16" s="65" customFormat="1"/>
    <row r="5" spans="1:16" s="65" customFormat="1"/>
    <row r="6" spans="1:16" s="65" customFormat="1" ht="30.75" customHeight="1">
      <c r="B6" s="371" t="s">
        <v>445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</row>
    <row r="7" spans="1:16" s="65" customFormat="1">
      <c r="C7" s="372">
        <v>23540000000</v>
      </c>
      <c r="D7" s="372"/>
    </row>
    <row r="8" spans="1:16" s="65" customFormat="1" ht="12.75">
      <c r="B8" s="66"/>
      <c r="C8" s="376" t="s">
        <v>162</v>
      </c>
      <c r="D8" s="37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207</v>
      </c>
    </row>
    <row r="10" spans="1:16" s="65" customFormat="1">
      <c r="A10" s="356" t="s">
        <v>186</v>
      </c>
      <c r="B10" s="359" t="s">
        <v>187</v>
      </c>
      <c r="C10" s="362" t="s">
        <v>172</v>
      </c>
      <c r="D10" s="365" t="s">
        <v>188</v>
      </c>
      <c r="E10" s="349" t="s">
        <v>136</v>
      </c>
      <c r="F10" s="349"/>
      <c r="G10" s="349"/>
      <c r="H10" s="349"/>
      <c r="I10" s="349"/>
      <c r="J10" s="349" t="s">
        <v>137</v>
      </c>
      <c r="K10" s="349"/>
      <c r="L10" s="349"/>
      <c r="M10" s="349"/>
      <c r="N10" s="349"/>
      <c r="O10" s="349"/>
      <c r="P10" s="373" t="s">
        <v>16</v>
      </c>
    </row>
    <row r="11" spans="1:16" s="65" customFormat="1">
      <c r="A11" s="357"/>
      <c r="B11" s="360"/>
      <c r="C11" s="363"/>
      <c r="D11" s="366"/>
      <c r="E11" s="354" t="s">
        <v>152</v>
      </c>
      <c r="F11" s="351" t="s">
        <v>138</v>
      </c>
      <c r="G11" s="350" t="s">
        <v>139</v>
      </c>
      <c r="H11" s="350"/>
      <c r="I11" s="377" t="s">
        <v>140</v>
      </c>
      <c r="J11" s="354" t="s">
        <v>152</v>
      </c>
      <c r="K11" s="351" t="s">
        <v>155</v>
      </c>
      <c r="L11" s="351" t="s">
        <v>138</v>
      </c>
      <c r="M11" s="350" t="s">
        <v>139</v>
      </c>
      <c r="N11" s="350"/>
      <c r="O11" s="351" t="s">
        <v>140</v>
      </c>
      <c r="P11" s="374"/>
    </row>
    <row r="12" spans="1:16" s="65" customFormat="1" ht="39" customHeight="1" thickBot="1">
      <c r="A12" s="358"/>
      <c r="B12" s="361"/>
      <c r="C12" s="364"/>
      <c r="D12" s="367"/>
      <c r="E12" s="355"/>
      <c r="F12" s="352"/>
      <c r="G12" s="67" t="s">
        <v>141</v>
      </c>
      <c r="H12" s="67" t="s">
        <v>142</v>
      </c>
      <c r="I12" s="378"/>
      <c r="J12" s="355"/>
      <c r="K12" s="352"/>
      <c r="L12" s="352"/>
      <c r="M12" s="67" t="s">
        <v>141</v>
      </c>
      <c r="N12" s="67" t="s">
        <v>142</v>
      </c>
      <c r="O12" s="352"/>
      <c r="P12" s="375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22</v>
      </c>
      <c r="E14" s="241">
        <f>E15</f>
        <v>35155011</v>
      </c>
      <c r="F14" s="242">
        <f t="shared" ref="F14:O14" si="0">F15</f>
        <v>35155011</v>
      </c>
      <c r="G14" s="242">
        <f t="shared" si="0"/>
        <v>14817282</v>
      </c>
      <c r="H14" s="242">
        <f t="shared" si="0"/>
        <v>1989785</v>
      </c>
      <c r="I14" s="243">
        <f t="shared" si="0"/>
        <v>0</v>
      </c>
      <c r="J14" s="244">
        <f>J15</f>
        <v>5428111.4100000001</v>
      </c>
      <c r="K14" s="242">
        <f t="shared" si="0"/>
        <v>4618600</v>
      </c>
      <c r="L14" s="242">
        <f t="shared" si="0"/>
        <v>789250.41</v>
      </c>
      <c r="M14" s="242">
        <f t="shared" si="0"/>
        <v>0</v>
      </c>
      <c r="N14" s="242">
        <f t="shared" si="0"/>
        <v>0</v>
      </c>
      <c r="O14" s="245">
        <f t="shared" si="0"/>
        <v>4638861</v>
      </c>
      <c r="P14" s="246">
        <f>E14+J14</f>
        <v>40583122.409999996</v>
      </c>
    </row>
    <row r="15" spans="1:16" s="69" customFormat="1" ht="33.75">
      <c r="A15" s="147">
        <v>220000</v>
      </c>
      <c r="B15" s="148"/>
      <c r="C15" s="148"/>
      <c r="D15" s="149" t="s">
        <v>22</v>
      </c>
      <c r="E15" s="247">
        <f t="shared" ref="E15:E20" si="1">F15+I15</f>
        <v>35155011</v>
      </c>
      <c r="F15" s="248">
        <f>F16+F18+F20+F29+F41+F45+F51</f>
        <v>35155011</v>
      </c>
      <c r="G15" s="248">
        <f>G16+G18+G20+G29+G41+G45+G51</f>
        <v>14817282</v>
      </c>
      <c r="H15" s="248">
        <f>H16+H18+H20+H29+H41+H45+H51</f>
        <v>1989785</v>
      </c>
      <c r="I15" s="248">
        <f>I16+I18+I20+I29+I41+I45+I51</f>
        <v>0</v>
      </c>
      <c r="J15" s="247">
        <f>L15+O15</f>
        <v>5428111.4100000001</v>
      </c>
      <c r="K15" s="248">
        <f>K16+K18+K20+K29+K41+K45+K51</f>
        <v>4618600</v>
      </c>
      <c r="L15" s="248">
        <f>L16+L18+L20+L29+L41+L45+L51</f>
        <v>789250.41</v>
      </c>
      <c r="M15" s="248">
        <f>M16+M18+M20+M29+M41+M45+M51</f>
        <v>0</v>
      </c>
      <c r="N15" s="248">
        <f>N16+N18+N20+N29+N41+N45+N51</f>
        <v>0</v>
      </c>
      <c r="O15" s="248">
        <f>O16+O18+O20+O29+O41+O45+O51</f>
        <v>4638861</v>
      </c>
      <c r="P15" s="246">
        <f t="shared" ref="P15:P83" si="2">E15+J15</f>
        <v>40583122.409999996</v>
      </c>
    </row>
    <row r="16" spans="1:16" s="69" customFormat="1">
      <c r="A16" s="163"/>
      <c r="B16" s="160">
        <v>100</v>
      </c>
      <c r="C16" s="161"/>
      <c r="D16" s="164" t="s">
        <v>292</v>
      </c>
      <c r="E16" s="249">
        <f t="shared" si="1"/>
        <v>14090325</v>
      </c>
      <c r="F16" s="250">
        <f>F17</f>
        <v>14090325</v>
      </c>
      <c r="G16" s="250">
        <f>G17</f>
        <v>10590522</v>
      </c>
      <c r="H16" s="250">
        <f>H17</f>
        <v>802056</v>
      </c>
      <c r="I16" s="250">
        <f>I17</f>
        <v>0</v>
      </c>
      <c r="J16" s="249">
        <f>K16+L16</f>
        <v>107000</v>
      </c>
      <c r="K16" s="250">
        <f>K17</f>
        <v>100000</v>
      </c>
      <c r="L16" s="250">
        <f>L17</f>
        <v>7000</v>
      </c>
      <c r="M16" s="250">
        <f>M17</f>
        <v>0</v>
      </c>
      <c r="N16" s="250">
        <f>N17</f>
        <v>0</v>
      </c>
      <c r="O16" s="250">
        <f>O17</f>
        <v>100000</v>
      </c>
      <c r="P16" s="246">
        <f>E16+J16</f>
        <v>14197325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5" t="s">
        <v>266</v>
      </c>
      <c r="E17" s="251">
        <f t="shared" si="1"/>
        <v>14090325</v>
      </c>
      <c r="F17" s="252">
        <v>14090325</v>
      </c>
      <c r="G17" s="252">
        <v>10590522</v>
      </c>
      <c r="H17" s="252">
        <v>802056</v>
      </c>
      <c r="I17" s="253"/>
      <c r="J17" s="251">
        <f>K17+L17</f>
        <v>107000</v>
      </c>
      <c r="K17" s="252">
        <v>100000</v>
      </c>
      <c r="L17" s="252">
        <v>7000</v>
      </c>
      <c r="M17" s="252"/>
      <c r="N17" s="252"/>
      <c r="O17" s="252">
        <v>100000</v>
      </c>
      <c r="P17" s="246">
        <f t="shared" si="2"/>
        <v>14197325</v>
      </c>
    </row>
    <row r="18" spans="1:16" s="158" customFormat="1" ht="12">
      <c r="A18" s="163"/>
      <c r="B18" s="160">
        <v>1000</v>
      </c>
      <c r="C18" s="161"/>
      <c r="D18" s="164" t="s">
        <v>293</v>
      </c>
      <c r="E18" s="249">
        <f t="shared" si="1"/>
        <v>0</v>
      </c>
      <c r="F18" s="250">
        <f>F19</f>
        <v>0</v>
      </c>
      <c r="G18" s="250">
        <f>G19</f>
        <v>0</v>
      </c>
      <c r="H18" s="250">
        <f>H19</f>
        <v>0</v>
      </c>
      <c r="I18" s="250">
        <f>I19</f>
        <v>0</v>
      </c>
      <c r="J18" s="249">
        <f>K18+L18</f>
        <v>0</v>
      </c>
      <c r="K18" s="250">
        <f>K19</f>
        <v>0</v>
      </c>
      <c r="L18" s="250">
        <f>L19</f>
        <v>0</v>
      </c>
      <c r="M18" s="250">
        <f>M19</f>
        <v>0</v>
      </c>
      <c r="N18" s="250">
        <f>N19</f>
        <v>0</v>
      </c>
      <c r="O18" s="250">
        <f>O19</f>
        <v>0</v>
      </c>
      <c r="P18" s="246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5" t="s">
        <v>148</v>
      </c>
      <c r="E19" s="251">
        <f t="shared" si="1"/>
        <v>0</v>
      </c>
      <c r="F19" s="252"/>
      <c r="G19" s="252"/>
      <c r="H19" s="252"/>
      <c r="I19" s="253"/>
      <c r="J19" s="251">
        <f>K19+L19</f>
        <v>0</v>
      </c>
      <c r="K19" s="252"/>
      <c r="L19" s="252"/>
      <c r="M19" s="252"/>
      <c r="N19" s="252"/>
      <c r="O19" s="252"/>
      <c r="P19" s="246">
        <f>E19+J19</f>
        <v>0</v>
      </c>
    </row>
    <row r="20" spans="1:16" s="158" customFormat="1" ht="12">
      <c r="A20" s="163"/>
      <c r="B20" s="160">
        <v>2009</v>
      </c>
      <c r="C20" s="161"/>
      <c r="D20" s="164" t="s">
        <v>294</v>
      </c>
      <c r="E20" s="249">
        <f t="shared" si="1"/>
        <v>4515904</v>
      </c>
      <c r="F20" s="250">
        <f>F21+F24+F26+F28</f>
        <v>4515904</v>
      </c>
      <c r="G20" s="250">
        <f>G21+G24+G26+G28</f>
        <v>0</v>
      </c>
      <c r="H20" s="250">
        <f>H21+H24+H26+H28</f>
        <v>0</v>
      </c>
      <c r="I20" s="250">
        <f>I21+I24+I26+I28</f>
        <v>0</v>
      </c>
      <c r="J20" s="251">
        <f>K20+L20</f>
        <v>1050000</v>
      </c>
      <c r="K20" s="250">
        <f>K21+K24+K26+K28</f>
        <v>1050000</v>
      </c>
      <c r="L20" s="250">
        <f>L21+L24+L26+L28</f>
        <v>0</v>
      </c>
      <c r="M20" s="250">
        <f>M21+M24+M26+M28</f>
        <v>0</v>
      </c>
      <c r="N20" s="250">
        <f>N21+N24+N26+N28</f>
        <v>0</v>
      </c>
      <c r="O20" s="250">
        <f>O21+O24+O26+O28</f>
        <v>1050000</v>
      </c>
      <c r="P20" s="246">
        <f>E20+J20</f>
        <v>5565904</v>
      </c>
    </row>
    <row r="21" spans="1:16" s="74" customFormat="1" ht="33.75">
      <c r="A21" s="155" t="s">
        <v>169</v>
      </c>
      <c r="B21" s="143">
        <v>2010</v>
      </c>
      <c r="C21" s="144" t="s">
        <v>121</v>
      </c>
      <c r="D21" s="165" t="s">
        <v>267</v>
      </c>
      <c r="E21" s="251">
        <f t="shared" ref="E21:E55" si="3">F21+I21</f>
        <v>2396980</v>
      </c>
      <c r="F21" s="252">
        <v>2396980</v>
      </c>
      <c r="G21" s="252"/>
      <c r="H21" s="252"/>
      <c r="I21" s="254"/>
      <c r="J21" s="251">
        <f t="shared" ref="J21:J55" si="4">K21+L21</f>
        <v>1050000</v>
      </c>
      <c r="K21" s="252">
        <v>1050000</v>
      </c>
      <c r="L21" s="252"/>
      <c r="M21" s="252"/>
      <c r="N21" s="252"/>
      <c r="O21" s="252">
        <v>1050000</v>
      </c>
      <c r="P21" s="246">
        <f t="shared" si="2"/>
        <v>3446980</v>
      </c>
    </row>
    <row r="22" spans="1:16" s="76" customFormat="1" ht="22.5">
      <c r="A22" s="166"/>
      <c r="B22" s="167"/>
      <c r="C22" s="168"/>
      <c r="D22" s="169" t="s">
        <v>23</v>
      </c>
      <c r="E22" s="251">
        <f t="shared" si="3"/>
        <v>1537480</v>
      </c>
      <c r="F22" s="255">
        <f>F21-F23</f>
        <v>1537480</v>
      </c>
      <c r="G22" s="255">
        <f>G21-G23</f>
        <v>0</v>
      </c>
      <c r="H22" s="255">
        <f>H21-H23</f>
        <v>0</v>
      </c>
      <c r="I22" s="256">
        <f>I21-I23</f>
        <v>0</v>
      </c>
      <c r="J22" s="251">
        <f t="shared" si="4"/>
        <v>0</v>
      </c>
      <c r="K22" s="255"/>
      <c r="L22" s="255"/>
      <c r="M22" s="255"/>
      <c r="N22" s="255"/>
      <c r="O22" s="255"/>
      <c r="P22" s="246">
        <f t="shared" si="2"/>
        <v>1537480</v>
      </c>
    </row>
    <row r="23" spans="1:16" s="76" customFormat="1" ht="111.75" customHeight="1">
      <c r="A23" s="166"/>
      <c r="B23" s="167"/>
      <c r="C23" s="168"/>
      <c r="D23" s="169" t="s">
        <v>36</v>
      </c>
      <c r="E23" s="251">
        <f t="shared" si="3"/>
        <v>859500</v>
      </c>
      <c r="F23" s="255">
        <v>859500</v>
      </c>
      <c r="G23" s="255"/>
      <c r="H23" s="255"/>
      <c r="I23" s="256"/>
      <c r="J23" s="251">
        <f t="shared" si="4"/>
        <v>0</v>
      </c>
      <c r="K23" s="255"/>
      <c r="L23" s="255"/>
      <c r="M23" s="255"/>
      <c r="N23" s="255"/>
      <c r="O23" s="255"/>
      <c r="P23" s="246">
        <f t="shared" si="2"/>
        <v>859500</v>
      </c>
    </row>
    <row r="24" spans="1:16" s="74" customFormat="1" ht="67.5">
      <c r="A24" s="155" t="s">
        <v>170</v>
      </c>
      <c r="B24" s="143">
        <v>2111</v>
      </c>
      <c r="C24" s="144">
        <v>726</v>
      </c>
      <c r="D24" s="165" t="s">
        <v>145</v>
      </c>
      <c r="E24" s="251">
        <f t="shared" si="3"/>
        <v>1642520</v>
      </c>
      <c r="F24" s="252">
        <v>1642520</v>
      </c>
      <c r="G24" s="252">
        <f>G25</f>
        <v>0</v>
      </c>
      <c r="H24" s="252">
        <f>H25</f>
        <v>0</v>
      </c>
      <c r="I24" s="252">
        <f>I25</f>
        <v>0</v>
      </c>
      <c r="J24" s="251">
        <f t="shared" si="4"/>
        <v>0</v>
      </c>
      <c r="K24" s="252"/>
      <c r="L24" s="252"/>
      <c r="M24" s="252"/>
      <c r="N24" s="252"/>
      <c r="O24" s="252"/>
      <c r="P24" s="246">
        <f>E24+J24</f>
        <v>1642520</v>
      </c>
    </row>
    <row r="25" spans="1:16" s="74" customFormat="1" ht="21.75" customHeight="1">
      <c r="A25" s="155"/>
      <c r="B25" s="143"/>
      <c r="C25" s="144"/>
      <c r="D25" s="165" t="s">
        <v>23</v>
      </c>
      <c r="E25" s="251">
        <f t="shared" si="3"/>
        <v>1443211</v>
      </c>
      <c r="F25" s="252">
        <v>1443211</v>
      </c>
      <c r="G25" s="252"/>
      <c r="H25" s="252"/>
      <c r="I25" s="254"/>
      <c r="J25" s="251">
        <f t="shared" si="4"/>
        <v>0</v>
      </c>
      <c r="K25" s="252"/>
      <c r="L25" s="252"/>
      <c r="M25" s="252"/>
      <c r="N25" s="252"/>
      <c r="O25" s="252"/>
      <c r="P25" s="246">
        <f t="shared" si="2"/>
        <v>1443211</v>
      </c>
    </row>
    <row r="26" spans="1:16" s="74" customFormat="1" ht="45">
      <c r="A26" s="155" t="s">
        <v>171</v>
      </c>
      <c r="B26" s="143">
        <v>2144</v>
      </c>
      <c r="C26" s="144" t="s">
        <v>122</v>
      </c>
      <c r="D26" s="165" t="s">
        <v>268</v>
      </c>
      <c r="E26" s="251">
        <f t="shared" si="3"/>
        <v>473404</v>
      </c>
      <c r="F26" s="252">
        <v>473404</v>
      </c>
      <c r="G26" s="252"/>
      <c r="H26" s="252"/>
      <c r="I26" s="254"/>
      <c r="J26" s="251">
        <f t="shared" si="4"/>
        <v>0</v>
      </c>
      <c r="K26" s="252"/>
      <c r="L26" s="252"/>
      <c r="M26" s="252"/>
      <c r="N26" s="252"/>
      <c r="O26" s="252"/>
      <c r="P26" s="246">
        <f t="shared" si="2"/>
        <v>473404</v>
      </c>
    </row>
    <row r="27" spans="1:16" s="76" customFormat="1" ht="90">
      <c r="A27" s="166"/>
      <c r="B27" s="167"/>
      <c r="C27" s="168"/>
      <c r="D27" s="169" t="s">
        <v>295</v>
      </c>
      <c r="E27" s="251">
        <f t="shared" si="3"/>
        <v>323214</v>
      </c>
      <c r="F27" s="255">
        <v>323214</v>
      </c>
      <c r="G27" s="255"/>
      <c r="H27" s="255"/>
      <c r="I27" s="256"/>
      <c r="J27" s="251">
        <f t="shared" si="4"/>
        <v>0</v>
      </c>
      <c r="K27" s="255"/>
      <c r="L27" s="255"/>
      <c r="M27" s="255"/>
      <c r="N27" s="255"/>
      <c r="O27" s="255"/>
      <c r="P27" s="246">
        <f t="shared" si="2"/>
        <v>323214</v>
      </c>
    </row>
    <row r="28" spans="1:16" s="74" customFormat="1" ht="22.5">
      <c r="A28" s="155" t="s">
        <v>197</v>
      </c>
      <c r="B28" s="143">
        <v>2152</v>
      </c>
      <c r="C28" s="144" t="s">
        <v>122</v>
      </c>
      <c r="D28" s="165" t="s">
        <v>198</v>
      </c>
      <c r="E28" s="251">
        <f t="shared" si="3"/>
        <v>3000</v>
      </c>
      <c r="F28" s="252">
        <v>3000</v>
      </c>
      <c r="G28" s="252"/>
      <c r="H28" s="252"/>
      <c r="I28" s="254"/>
      <c r="J28" s="251">
        <f t="shared" si="4"/>
        <v>0</v>
      </c>
      <c r="K28" s="252"/>
      <c r="L28" s="252"/>
      <c r="M28" s="252"/>
      <c r="N28" s="252"/>
      <c r="O28" s="252"/>
      <c r="P28" s="246">
        <f t="shared" si="2"/>
        <v>3000</v>
      </c>
    </row>
    <row r="29" spans="1:16" s="158" customFormat="1" ht="33.75">
      <c r="A29" s="163"/>
      <c r="B29" s="160">
        <v>3000</v>
      </c>
      <c r="C29" s="161"/>
      <c r="D29" s="164" t="s">
        <v>296</v>
      </c>
      <c r="E29" s="249">
        <f>F29+I29</f>
        <v>7470109.4100000001</v>
      </c>
      <c r="F29" s="250">
        <f>SUM(F30:F40)</f>
        <v>7470109.4100000001</v>
      </c>
      <c r="G29" s="250">
        <f>SUM(G30:G40)</f>
        <v>4226760</v>
      </c>
      <c r="H29" s="250">
        <f>SUM(H30:H40)</f>
        <v>467133</v>
      </c>
      <c r="I29" s="250">
        <f>SUM(I30:I40)</f>
        <v>0</v>
      </c>
      <c r="J29" s="251">
        <f t="shared" si="4"/>
        <v>576000</v>
      </c>
      <c r="K29" s="250">
        <f>SUM(K30:K40)</f>
        <v>0</v>
      </c>
      <c r="L29" s="250">
        <f>SUM(L30:L40)</f>
        <v>576000</v>
      </c>
      <c r="M29" s="250">
        <f>SUM(M30:M40)</f>
        <v>0</v>
      </c>
      <c r="N29" s="250">
        <f>SUM(N30:N40)</f>
        <v>0</v>
      </c>
      <c r="O29" s="250">
        <f>SUM(O30:O40)</f>
        <v>0</v>
      </c>
      <c r="P29" s="246">
        <f>E29+J29</f>
        <v>8046109.4100000001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5" t="s">
        <v>17</v>
      </c>
      <c r="E30" s="251">
        <f t="shared" si="3"/>
        <v>12000</v>
      </c>
      <c r="F30" s="252">
        <v>12000</v>
      </c>
      <c r="G30" s="252"/>
      <c r="H30" s="252"/>
      <c r="I30" s="254"/>
      <c r="J30" s="251">
        <f t="shared" si="4"/>
        <v>0</v>
      </c>
      <c r="K30" s="252"/>
      <c r="L30" s="252"/>
      <c r="M30" s="252"/>
      <c r="N30" s="252"/>
      <c r="O30" s="252"/>
      <c r="P30" s="246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5" t="s">
        <v>18</v>
      </c>
      <c r="E31" s="251">
        <f t="shared" si="3"/>
        <v>683933</v>
      </c>
      <c r="F31" s="252">
        <v>683933</v>
      </c>
      <c r="G31" s="252"/>
      <c r="H31" s="252"/>
      <c r="I31" s="254"/>
      <c r="J31" s="251">
        <f t="shared" si="4"/>
        <v>0</v>
      </c>
      <c r="K31" s="252"/>
      <c r="L31" s="252"/>
      <c r="M31" s="252"/>
      <c r="N31" s="252"/>
      <c r="O31" s="252"/>
      <c r="P31" s="246">
        <f t="shared" si="2"/>
        <v>683933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5" t="s">
        <v>177</v>
      </c>
      <c r="E32" s="251">
        <f t="shared" si="3"/>
        <v>416792</v>
      </c>
      <c r="F32" s="252">
        <v>416792</v>
      </c>
      <c r="G32" s="252"/>
      <c r="H32" s="252"/>
      <c r="I32" s="254"/>
      <c r="J32" s="251">
        <f t="shared" si="4"/>
        <v>0</v>
      </c>
      <c r="K32" s="252"/>
      <c r="L32" s="252"/>
      <c r="M32" s="252"/>
      <c r="N32" s="252"/>
      <c r="O32" s="252"/>
      <c r="P32" s="246">
        <f t="shared" si="2"/>
        <v>416792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5" t="s">
        <v>176</v>
      </c>
      <c r="E33" s="251">
        <f t="shared" si="3"/>
        <v>8148</v>
      </c>
      <c r="F33" s="252">
        <v>8148</v>
      </c>
      <c r="G33" s="252"/>
      <c r="H33" s="252"/>
      <c r="I33" s="254"/>
      <c r="J33" s="251">
        <f t="shared" si="4"/>
        <v>0</v>
      </c>
      <c r="K33" s="252"/>
      <c r="L33" s="252"/>
      <c r="M33" s="252"/>
      <c r="N33" s="252"/>
      <c r="O33" s="252"/>
      <c r="P33" s="246">
        <f t="shared" si="2"/>
        <v>8148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5" t="s">
        <v>308</v>
      </c>
      <c r="E34" s="251">
        <f t="shared" si="3"/>
        <v>5738541</v>
      </c>
      <c r="F34" s="252">
        <v>5738541</v>
      </c>
      <c r="G34" s="252">
        <v>4226760</v>
      </c>
      <c r="H34" s="252">
        <v>467133</v>
      </c>
      <c r="I34" s="254"/>
      <c r="J34" s="251">
        <f t="shared" si="4"/>
        <v>576000</v>
      </c>
      <c r="K34" s="252"/>
      <c r="L34" s="252">
        <v>576000</v>
      </c>
      <c r="M34" s="252"/>
      <c r="N34" s="252"/>
      <c r="O34" s="252"/>
      <c r="P34" s="246">
        <f t="shared" si="2"/>
        <v>6314541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5" t="s">
        <v>269</v>
      </c>
      <c r="E35" s="251">
        <f t="shared" si="3"/>
        <v>0</v>
      </c>
      <c r="F35" s="252"/>
      <c r="G35" s="252"/>
      <c r="H35" s="252"/>
      <c r="I35" s="254"/>
      <c r="J35" s="251">
        <f t="shared" si="4"/>
        <v>0</v>
      </c>
      <c r="K35" s="252"/>
      <c r="L35" s="252"/>
      <c r="M35" s="252"/>
      <c r="N35" s="252"/>
      <c r="O35" s="252"/>
      <c r="P35" s="246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123</v>
      </c>
      <c r="D36" s="165" t="s">
        <v>270</v>
      </c>
      <c r="E36" s="251">
        <f t="shared" si="3"/>
        <v>0</v>
      </c>
      <c r="F36" s="252"/>
      <c r="G36" s="252"/>
      <c r="H36" s="252"/>
      <c r="I36" s="254"/>
      <c r="J36" s="251">
        <f t="shared" si="4"/>
        <v>0</v>
      </c>
      <c r="K36" s="252"/>
      <c r="L36" s="252"/>
      <c r="M36" s="252"/>
      <c r="N36" s="252"/>
      <c r="O36" s="252"/>
      <c r="P36" s="246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5" t="s">
        <v>150</v>
      </c>
      <c r="E37" s="251">
        <f t="shared" si="3"/>
        <v>203588</v>
      </c>
      <c r="F37" s="252">
        <v>203588</v>
      </c>
      <c r="G37" s="252"/>
      <c r="H37" s="252"/>
      <c r="I37" s="254"/>
      <c r="J37" s="251">
        <f t="shared" si="4"/>
        <v>0</v>
      </c>
      <c r="K37" s="252"/>
      <c r="L37" s="252"/>
      <c r="M37" s="252"/>
      <c r="N37" s="252"/>
      <c r="O37" s="252"/>
      <c r="P37" s="246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5" t="s">
        <v>271</v>
      </c>
      <c r="E38" s="251">
        <f t="shared" si="3"/>
        <v>3000</v>
      </c>
      <c r="F38" s="252">
        <v>3000</v>
      </c>
      <c r="G38" s="252"/>
      <c r="H38" s="252"/>
      <c r="I38" s="254"/>
      <c r="J38" s="251">
        <f t="shared" si="4"/>
        <v>0</v>
      </c>
      <c r="K38" s="252"/>
      <c r="L38" s="252"/>
      <c r="M38" s="252"/>
      <c r="N38" s="252"/>
      <c r="O38" s="252"/>
      <c r="P38" s="246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5" t="s">
        <v>307</v>
      </c>
      <c r="E39" s="251">
        <f t="shared" si="3"/>
        <v>11739</v>
      </c>
      <c r="F39" s="252">
        <v>11739</v>
      </c>
      <c r="G39" s="252"/>
      <c r="H39" s="252"/>
      <c r="I39" s="254"/>
      <c r="J39" s="251"/>
      <c r="K39" s="252"/>
      <c r="L39" s="252"/>
      <c r="M39" s="252"/>
      <c r="N39" s="252"/>
      <c r="O39" s="252"/>
      <c r="P39" s="246">
        <f t="shared" si="2"/>
        <v>11739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5" t="s">
        <v>160</v>
      </c>
      <c r="E40" s="251">
        <f t="shared" si="3"/>
        <v>392368.41</v>
      </c>
      <c r="F40" s="252">
        <v>392368.41</v>
      </c>
      <c r="G40" s="252"/>
      <c r="H40" s="252"/>
      <c r="I40" s="254"/>
      <c r="J40" s="251">
        <f t="shared" si="4"/>
        <v>0</v>
      </c>
      <c r="K40" s="252"/>
      <c r="L40" s="252"/>
      <c r="M40" s="252"/>
      <c r="N40" s="252"/>
      <c r="O40" s="252"/>
      <c r="P40" s="246">
        <f t="shared" si="2"/>
        <v>392368.41</v>
      </c>
    </row>
    <row r="41" spans="1:16" s="158" customFormat="1" ht="22.5">
      <c r="A41" s="163"/>
      <c r="B41" s="160">
        <v>6000</v>
      </c>
      <c r="C41" s="161"/>
      <c r="D41" s="164" t="s">
        <v>297</v>
      </c>
      <c r="E41" s="249">
        <f>F41+I41</f>
        <v>7994478</v>
      </c>
      <c r="F41" s="250">
        <f>SUM(F42:F44)</f>
        <v>7994478</v>
      </c>
      <c r="G41" s="250">
        <f t="shared" ref="G41:O41" si="5">SUM(G42:G44)</f>
        <v>0</v>
      </c>
      <c r="H41" s="250">
        <f t="shared" si="5"/>
        <v>720596</v>
      </c>
      <c r="I41" s="250">
        <f t="shared" si="5"/>
        <v>0</v>
      </c>
      <c r="J41" s="251">
        <f t="shared" si="4"/>
        <v>573000</v>
      </c>
      <c r="K41" s="250">
        <f t="shared" si="5"/>
        <v>573000</v>
      </c>
      <c r="L41" s="250">
        <f t="shared" si="5"/>
        <v>0</v>
      </c>
      <c r="M41" s="250">
        <f t="shared" si="5"/>
        <v>0</v>
      </c>
      <c r="N41" s="250">
        <f t="shared" si="5"/>
        <v>0</v>
      </c>
      <c r="O41" s="250">
        <f t="shared" si="5"/>
        <v>573000</v>
      </c>
      <c r="P41" s="246">
        <f>E41+J41</f>
        <v>8567478</v>
      </c>
    </row>
    <row r="42" spans="1:16" s="74" customFormat="1" ht="45">
      <c r="A42" s="155" t="s">
        <v>24</v>
      </c>
      <c r="B42" s="143" t="s">
        <v>25</v>
      </c>
      <c r="C42" s="144" t="s">
        <v>26</v>
      </c>
      <c r="D42" s="165" t="s">
        <v>20</v>
      </c>
      <c r="E42" s="251">
        <f t="shared" si="3"/>
        <v>2477974</v>
      </c>
      <c r="F42" s="252">
        <v>2477974</v>
      </c>
      <c r="G42" s="252"/>
      <c r="H42" s="252"/>
      <c r="I42" s="254"/>
      <c r="J42" s="251">
        <f t="shared" si="4"/>
        <v>192000</v>
      </c>
      <c r="K42" s="252">
        <v>192000</v>
      </c>
      <c r="L42" s="252"/>
      <c r="M42" s="252"/>
      <c r="N42" s="252"/>
      <c r="O42" s="252">
        <v>192000</v>
      </c>
      <c r="P42" s="246">
        <f t="shared" si="2"/>
        <v>2669974</v>
      </c>
    </row>
    <row r="43" spans="1:16" s="74" customFormat="1" ht="45">
      <c r="A43" s="155" t="s">
        <v>27</v>
      </c>
      <c r="B43" s="143" t="s">
        <v>28</v>
      </c>
      <c r="C43" s="144" t="s">
        <v>26</v>
      </c>
      <c r="D43" s="165" t="s">
        <v>272</v>
      </c>
      <c r="E43" s="251">
        <f t="shared" si="3"/>
        <v>828244</v>
      </c>
      <c r="F43" s="252">
        <v>828244</v>
      </c>
      <c r="G43" s="252"/>
      <c r="H43" s="252">
        <v>720596</v>
      </c>
      <c r="I43" s="254"/>
      <c r="J43" s="251">
        <f t="shared" si="4"/>
        <v>0</v>
      </c>
      <c r="K43" s="252"/>
      <c r="L43" s="252"/>
      <c r="M43" s="252"/>
      <c r="N43" s="252"/>
      <c r="O43" s="252"/>
      <c r="P43" s="246">
        <f t="shared" si="2"/>
        <v>828244</v>
      </c>
    </row>
    <row r="44" spans="1:16" s="74" customFormat="1" ht="21.75" customHeight="1">
      <c r="A44" s="155" t="s">
        <v>30</v>
      </c>
      <c r="B44" s="143" t="s">
        <v>31</v>
      </c>
      <c r="C44" s="144" t="s">
        <v>26</v>
      </c>
      <c r="D44" s="165" t="s">
        <v>21</v>
      </c>
      <c r="E44" s="251">
        <f t="shared" si="3"/>
        <v>4688260</v>
      </c>
      <c r="F44" s="252">
        <v>4688260</v>
      </c>
      <c r="G44" s="252"/>
      <c r="H44" s="252"/>
      <c r="I44" s="254"/>
      <c r="J44" s="251">
        <f t="shared" si="4"/>
        <v>381000</v>
      </c>
      <c r="K44" s="252">
        <v>381000</v>
      </c>
      <c r="L44" s="252"/>
      <c r="M44" s="252"/>
      <c r="N44" s="252"/>
      <c r="O44" s="252">
        <v>381000</v>
      </c>
      <c r="P44" s="246">
        <f t="shared" si="2"/>
        <v>5069260</v>
      </c>
    </row>
    <row r="45" spans="1:16" s="158" customFormat="1" ht="22.5">
      <c r="A45" s="163"/>
      <c r="B45" s="160">
        <v>7000</v>
      </c>
      <c r="C45" s="161"/>
      <c r="D45" s="164" t="s">
        <v>298</v>
      </c>
      <c r="E45" s="249">
        <f>F45+I45</f>
        <v>1012694.5900000001</v>
      </c>
      <c r="F45" s="250">
        <f>SUM(F46:F50)</f>
        <v>1012694.5900000001</v>
      </c>
      <c r="G45" s="250">
        <f>SUM(G46:G50)</f>
        <v>0</v>
      </c>
      <c r="H45" s="250">
        <f>SUM(H46:H50)</f>
        <v>0</v>
      </c>
      <c r="I45" s="250">
        <f>SUM(I46:I50)</f>
        <v>0</v>
      </c>
      <c r="J45" s="251">
        <f>L45+O45</f>
        <v>3096001.41</v>
      </c>
      <c r="K45" s="250">
        <f>SUM(K46:K50)</f>
        <v>2895600</v>
      </c>
      <c r="L45" s="250">
        <f>SUM(L46:L50)</f>
        <v>180140.41</v>
      </c>
      <c r="M45" s="250">
        <f>SUM(M46:M50)</f>
        <v>0</v>
      </c>
      <c r="N45" s="250">
        <f>SUM(N46:N50)</f>
        <v>0</v>
      </c>
      <c r="O45" s="250">
        <f>SUM(O46:O50)</f>
        <v>2915861</v>
      </c>
      <c r="P45" s="246">
        <f>E45+J45</f>
        <v>4108696</v>
      </c>
    </row>
    <row r="46" spans="1:16" s="158" customFormat="1" ht="57.75" customHeight="1">
      <c r="A46" s="155">
        <v>217363</v>
      </c>
      <c r="B46" s="143">
        <v>7363</v>
      </c>
      <c r="C46" s="144">
        <v>490</v>
      </c>
      <c r="D46" s="165" t="s">
        <v>407</v>
      </c>
      <c r="E46" s="251">
        <f>F46+I46</f>
        <v>0</v>
      </c>
      <c r="F46" s="252"/>
      <c r="G46" s="252"/>
      <c r="H46" s="252"/>
      <c r="I46" s="253"/>
      <c r="J46" s="251">
        <f>L46+O46</f>
        <v>2895600</v>
      </c>
      <c r="K46" s="252">
        <v>2895600</v>
      </c>
      <c r="L46" s="252"/>
      <c r="M46" s="252"/>
      <c r="N46" s="252"/>
      <c r="O46" s="252">
        <v>2895600</v>
      </c>
      <c r="P46" s="246">
        <f>E46+J46</f>
        <v>2895600</v>
      </c>
    </row>
    <row r="47" spans="1:16" s="158" customFormat="1" ht="56.25">
      <c r="A47" s="155">
        <v>217461</v>
      </c>
      <c r="B47" s="143">
        <v>7461</v>
      </c>
      <c r="C47" s="144">
        <v>456</v>
      </c>
      <c r="D47" s="165" t="s">
        <v>400</v>
      </c>
      <c r="E47" s="251">
        <f t="shared" si="3"/>
        <v>338624.59</v>
      </c>
      <c r="F47" s="252">
        <v>338624.59</v>
      </c>
      <c r="G47" s="252"/>
      <c r="H47" s="252"/>
      <c r="I47" s="253"/>
      <c r="J47" s="251">
        <f>L47+O47</f>
        <v>39640.410000000003</v>
      </c>
      <c r="K47" s="250"/>
      <c r="L47" s="252">
        <v>39640.410000000003</v>
      </c>
      <c r="M47" s="252"/>
      <c r="N47" s="252"/>
      <c r="O47" s="252"/>
      <c r="P47" s="246">
        <f>E47+J47</f>
        <v>378265</v>
      </c>
    </row>
    <row r="48" spans="1:16" s="158" customFormat="1" ht="58.5" customHeight="1">
      <c r="A48" s="155">
        <v>217540</v>
      </c>
      <c r="B48" s="143">
        <v>7540</v>
      </c>
      <c r="C48" s="144">
        <v>460</v>
      </c>
      <c r="D48" s="165" t="s">
        <v>437</v>
      </c>
      <c r="E48" s="251">
        <f>F48+I48</f>
        <v>425000</v>
      </c>
      <c r="F48" s="252">
        <v>425000</v>
      </c>
      <c r="G48" s="252"/>
      <c r="H48" s="252"/>
      <c r="I48" s="253"/>
      <c r="J48" s="251">
        <f>L48+O48</f>
        <v>0</v>
      </c>
      <c r="K48" s="250"/>
      <c r="L48" s="252"/>
      <c r="M48" s="252"/>
      <c r="N48" s="252"/>
      <c r="O48" s="252"/>
      <c r="P48" s="246">
        <f>E48+J48</f>
        <v>425000</v>
      </c>
    </row>
    <row r="49" spans="1:16" s="158" customFormat="1" ht="146.25" customHeight="1">
      <c r="A49" s="155">
        <v>217691</v>
      </c>
      <c r="B49" s="143">
        <v>7691</v>
      </c>
      <c r="C49" s="144">
        <v>490</v>
      </c>
      <c r="D49" s="165" t="s">
        <v>392</v>
      </c>
      <c r="E49" s="251">
        <f t="shared" si="3"/>
        <v>0</v>
      </c>
      <c r="F49" s="250"/>
      <c r="G49" s="250"/>
      <c r="H49" s="250"/>
      <c r="I49" s="257"/>
      <c r="J49" s="251">
        <f>L49+O49</f>
        <v>160761</v>
      </c>
      <c r="K49" s="250"/>
      <c r="L49" s="252">
        <v>140500</v>
      </c>
      <c r="M49" s="252"/>
      <c r="N49" s="252"/>
      <c r="O49" s="252">
        <v>20261</v>
      </c>
      <c r="P49" s="246">
        <f t="shared" si="2"/>
        <v>160761</v>
      </c>
    </row>
    <row r="50" spans="1:16" s="74" customFormat="1" ht="22.5">
      <c r="A50" s="155" t="s">
        <v>193</v>
      </c>
      <c r="B50" s="143" t="s">
        <v>202</v>
      </c>
      <c r="C50" s="144" t="s">
        <v>168</v>
      </c>
      <c r="D50" s="165" t="s">
        <v>73</v>
      </c>
      <c r="E50" s="251">
        <f t="shared" si="3"/>
        <v>249070</v>
      </c>
      <c r="F50" s="252">
        <v>249070</v>
      </c>
      <c r="G50" s="252"/>
      <c r="H50" s="252"/>
      <c r="I50" s="254"/>
      <c r="J50" s="251">
        <f t="shared" si="4"/>
        <v>0</v>
      </c>
      <c r="K50" s="252"/>
      <c r="L50" s="252"/>
      <c r="M50" s="252"/>
      <c r="N50" s="252"/>
      <c r="O50" s="252"/>
      <c r="P50" s="246">
        <f t="shared" si="2"/>
        <v>249070</v>
      </c>
    </row>
    <row r="51" spans="1:16" s="158" customFormat="1" ht="12">
      <c r="A51" s="163"/>
      <c r="B51" s="160">
        <v>8000</v>
      </c>
      <c r="C51" s="161"/>
      <c r="D51" s="164" t="s">
        <v>299</v>
      </c>
      <c r="E51" s="249">
        <f>F51+I51</f>
        <v>71500</v>
      </c>
      <c r="F51" s="250">
        <f>SUM(F52:F55)</f>
        <v>71500</v>
      </c>
      <c r="G51" s="250">
        <f t="shared" ref="G51:O51" si="6">SUM(G53:G55)</f>
        <v>0</v>
      </c>
      <c r="H51" s="250">
        <f t="shared" si="6"/>
        <v>0</v>
      </c>
      <c r="I51" s="250">
        <f t="shared" si="6"/>
        <v>0</v>
      </c>
      <c r="J51" s="251">
        <f t="shared" si="4"/>
        <v>26110</v>
      </c>
      <c r="K51" s="250">
        <f t="shared" si="6"/>
        <v>0</v>
      </c>
      <c r="L51" s="250">
        <f t="shared" si="6"/>
        <v>26110</v>
      </c>
      <c r="M51" s="250">
        <f t="shared" si="6"/>
        <v>0</v>
      </c>
      <c r="N51" s="250">
        <f t="shared" si="6"/>
        <v>0</v>
      </c>
      <c r="O51" s="250">
        <f t="shared" si="6"/>
        <v>0</v>
      </c>
      <c r="P51" s="246">
        <f>E51+J51</f>
        <v>97610</v>
      </c>
    </row>
    <row r="52" spans="1:16" s="158" customFormat="1" ht="22.5">
      <c r="A52" s="155">
        <v>218120</v>
      </c>
      <c r="B52" s="143">
        <v>8120</v>
      </c>
      <c r="C52" s="144">
        <v>380</v>
      </c>
      <c r="D52" s="165" t="s">
        <v>393</v>
      </c>
      <c r="E52" s="251">
        <f t="shared" si="3"/>
        <v>6000</v>
      </c>
      <c r="F52" s="252">
        <v>6000</v>
      </c>
      <c r="G52" s="250"/>
      <c r="H52" s="250"/>
      <c r="I52" s="257"/>
      <c r="J52" s="251"/>
      <c r="K52" s="250"/>
      <c r="L52" s="250"/>
      <c r="M52" s="250"/>
      <c r="N52" s="250"/>
      <c r="O52" s="250"/>
      <c r="P52" s="246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5" t="s">
        <v>291</v>
      </c>
      <c r="E53" s="251">
        <f t="shared" si="3"/>
        <v>5500</v>
      </c>
      <c r="F53" s="252">
        <v>5500</v>
      </c>
      <c r="G53" s="252"/>
      <c r="H53" s="252"/>
      <c r="I53" s="254"/>
      <c r="J53" s="251">
        <f t="shared" si="4"/>
        <v>0</v>
      </c>
      <c r="K53" s="252"/>
      <c r="L53" s="252"/>
      <c r="M53" s="252"/>
      <c r="N53" s="252"/>
      <c r="O53" s="252"/>
      <c r="P53" s="246">
        <f t="shared" si="2"/>
        <v>5500</v>
      </c>
    </row>
    <row r="54" spans="1:16" s="74" customFormat="1" ht="33.75">
      <c r="A54" s="155" t="s">
        <v>32</v>
      </c>
      <c r="B54" s="143" t="s">
        <v>33</v>
      </c>
      <c r="C54" s="144" t="s">
        <v>34</v>
      </c>
      <c r="D54" s="165" t="s">
        <v>35</v>
      </c>
      <c r="E54" s="251">
        <f t="shared" si="3"/>
        <v>0</v>
      </c>
      <c r="F54" s="252"/>
      <c r="G54" s="252"/>
      <c r="H54" s="252"/>
      <c r="I54" s="254"/>
      <c r="J54" s="251">
        <f t="shared" si="4"/>
        <v>26110</v>
      </c>
      <c r="K54" s="252"/>
      <c r="L54" s="252">
        <v>26110</v>
      </c>
      <c r="M54" s="252"/>
      <c r="N54" s="252"/>
      <c r="O54" s="252"/>
      <c r="P54" s="246">
        <f t="shared" si="2"/>
        <v>26110</v>
      </c>
    </row>
    <row r="55" spans="1:16" s="74" customFormat="1" ht="21.75" customHeight="1">
      <c r="A55" s="155" t="s">
        <v>192</v>
      </c>
      <c r="B55" s="143" t="s">
        <v>174</v>
      </c>
      <c r="C55" s="144" t="s">
        <v>175</v>
      </c>
      <c r="D55" s="165" t="s">
        <v>189</v>
      </c>
      <c r="E55" s="251">
        <f t="shared" si="3"/>
        <v>60000</v>
      </c>
      <c r="F55" s="252">
        <v>60000</v>
      </c>
      <c r="G55" s="252"/>
      <c r="H55" s="252"/>
      <c r="I55" s="254"/>
      <c r="J55" s="251">
        <f t="shared" si="4"/>
        <v>0</v>
      </c>
      <c r="K55" s="252"/>
      <c r="L55" s="252"/>
      <c r="M55" s="252"/>
      <c r="N55" s="252"/>
      <c r="O55" s="252"/>
      <c r="P55" s="246">
        <f t="shared" si="2"/>
        <v>60000</v>
      </c>
    </row>
    <row r="56" spans="1:16" s="74" customFormat="1" ht="12" hidden="1">
      <c r="A56" s="71"/>
      <c r="B56" s="72"/>
      <c r="C56" s="73"/>
      <c r="D56" s="70"/>
      <c r="E56" s="258"/>
      <c r="F56" s="252"/>
      <c r="G56" s="252"/>
      <c r="H56" s="252"/>
      <c r="I56" s="254"/>
      <c r="J56" s="258"/>
      <c r="K56" s="252"/>
      <c r="L56" s="252"/>
      <c r="M56" s="252"/>
      <c r="N56" s="252"/>
      <c r="O56" s="252"/>
      <c r="P56" s="246">
        <f t="shared" si="2"/>
        <v>0</v>
      </c>
    </row>
    <row r="57" spans="1:16" s="74" customFormat="1" ht="12" hidden="1">
      <c r="A57" s="71"/>
      <c r="B57" s="72"/>
      <c r="C57" s="73"/>
      <c r="D57" s="70"/>
      <c r="E57" s="258"/>
      <c r="F57" s="252"/>
      <c r="G57" s="252"/>
      <c r="H57" s="252"/>
      <c r="I57" s="254"/>
      <c r="J57" s="258"/>
      <c r="K57" s="252"/>
      <c r="L57" s="252"/>
      <c r="M57" s="252"/>
      <c r="N57" s="252"/>
      <c r="O57" s="252"/>
      <c r="P57" s="246">
        <f t="shared" si="2"/>
        <v>0</v>
      </c>
    </row>
    <row r="58" spans="1:16" s="74" customFormat="1" ht="67.5" hidden="1">
      <c r="A58" s="71" t="s">
        <v>190</v>
      </c>
      <c r="B58" s="72">
        <v>9800</v>
      </c>
      <c r="C58" s="73" t="s">
        <v>129</v>
      </c>
      <c r="D58" s="77" t="s">
        <v>191</v>
      </c>
      <c r="E58" s="258"/>
      <c r="F58" s="252"/>
      <c r="G58" s="252"/>
      <c r="H58" s="252"/>
      <c r="I58" s="254"/>
      <c r="J58" s="258"/>
      <c r="K58" s="252"/>
      <c r="L58" s="252"/>
      <c r="M58" s="252"/>
      <c r="N58" s="252"/>
      <c r="O58" s="252"/>
      <c r="P58" s="246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38</v>
      </c>
      <c r="E59" s="241">
        <f>E60</f>
        <v>77955573</v>
      </c>
      <c r="F59" s="242">
        <f t="shared" ref="F59:O59" si="7">F60</f>
        <v>77955573</v>
      </c>
      <c r="G59" s="242">
        <f t="shared" si="7"/>
        <v>55913560</v>
      </c>
      <c r="H59" s="242">
        <f t="shared" si="7"/>
        <v>4991978</v>
      </c>
      <c r="I59" s="245">
        <f t="shared" si="7"/>
        <v>0</v>
      </c>
      <c r="J59" s="241">
        <f t="shared" si="7"/>
        <v>21109504</v>
      </c>
      <c r="K59" s="242">
        <f t="shared" si="7"/>
        <v>21082174</v>
      </c>
      <c r="L59" s="242">
        <f t="shared" si="7"/>
        <v>27330</v>
      </c>
      <c r="M59" s="242">
        <f t="shared" si="7"/>
        <v>0</v>
      </c>
      <c r="N59" s="242">
        <f t="shared" si="7"/>
        <v>0</v>
      </c>
      <c r="O59" s="245">
        <f t="shared" si="7"/>
        <v>21082174</v>
      </c>
      <c r="P59" s="246">
        <f t="shared" si="2"/>
        <v>99065077</v>
      </c>
    </row>
    <row r="60" spans="1:16" s="69" customFormat="1" ht="22.5">
      <c r="A60" s="147">
        <v>610000</v>
      </c>
      <c r="B60" s="148"/>
      <c r="C60" s="148"/>
      <c r="D60" s="149" t="s">
        <v>38</v>
      </c>
      <c r="E60" s="247">
        <f>F60+I60</f>
        <v>77955573</v>
      </c>
      <c r="F60" s="248">
        <f>F61+F63+F78</f>
        <v>77955573</v>
      </c>
      <c r="G60" s="248">
        <f>G61+G63+G78</f>
        <v>55913560</v>
      </c>
      <c r="H60" s="248">
        <f>H61+H63+H78</f>
        <v>4991978</v>
      </c>
      <c r="I60" s="248">
        <f>I61+I63+I78</f>
        <v>0</v>
      </c>
      <c r="J60" s="247">
        <f>K60+L60</f>
        <v>21109504</v>
      </c>
      <c r="K60" s="248">
        <f>K61+K63+K78</f>
        <v>21082174</v>
      </c>
      <c r="L60" s="248">
        <f>L61+L63+L78</f>
        <v>27330</v>
      </c>
      <c r="M60" s="248">
        <f>M61+M63+M78</f>
        <v>0</v>
      </c>
      <c r="N60" s="248">
        <f>N61+N63+N78</f>
        <v>0</v>
      </c>
      <c r="O60" s="248">
        <f>O61+O63+O78</f>
        <v>21082174</v>
      </c>
      <c r="P60" s="246">
        <f t="shared" si="2"/>
        <v>99065077</v>
      </c>
    </row>
    <row r="61" spans="1:16" s="69" customFormat="1">
      <c r="A61" s="163"/>
      <c r="B61" s="160">
        <v>100</v>
      </c>
      <c r="C61" s="161"/>
      <c r="D61" s="164" t="s">
        <v>292</v>
      </c>
      <c r="E61" s="249">
        <f>F61+I61</f>
        <v>791718</v>
      </c>
      <c r="F61" s="250">
        <f>F62</f>
        <v>791718</v>
      </c>
      <c r="G61" s="250">
        <f t="shared" ref="G61:O61" si="8">G62</f>
        <v>635780</v>
      </c>
      <c r="H61" s="250">
        <f t="shared" si="8"/>
        <v>15748</v>
      </c>
      <c r="I61" s="250">
        <f t="shared" si="8"/>
        <v>0</v>
      </c>
      <c r="J61" s="249">
        <f>K61+L61</f>
        <v>0</v>
      </c>
      <c r="K61" s="250">
        <f t="shared" si="8"/>
        <v>0</v>
      </c>
      <c r="L61" s="250">
        <f t="shared" si="8"/>
        <v>0</v>
      </c>
      <c r="M61" s="250">
        <f t="shared" si="8"/>
        <v>0</v>
      </c>
      <c r="N61" s="250">
        <f t="shared" si="8"/>
        <v>0</v>
      </c>
      <c r="O61" s="250">
        <f t="shared" si="8"/>
        <v>0</v>
      </c>
      <c r="P61" s="246">
        <f>E61+J61</f>
        <v>791718</v>
      </c>
    </row>
    <row r="62" spans="1:16" s="74" customFormat="1" ht="56.25">
      <c r="A62" s="155">
        <v>610160</v>
      </c>
      <c r="B62" s="143">
        <v>160</v>
      </c>
      <c r="C62" s="144">
        <v>111</v>
      </c>
      <c r="D62" s="165" t="s">
        <v>117</v>
      </c>
      <c r="E62" s="251">
        <f>F62+I62</f>
        <v>791718</v>
      </c>
      <c r="F62" s="252">
        <v>791718</v>
      </c>
      <c r="G62" s="252">
        <v>635780</v>
      </c>
      <c r="H62" s="252">
        <v>15748</v>
      </c>
      <c r="I62" s="254"/>
      <c r="J62" s="251">
        <f>K62+L62</f>
        <v>0</v>
      </c>
      <c r="K62" s="252"/>
      <c r="L62" s="252"/>
      <c r="M62" s="252"/>
      <c r="N62" s="252"/>
      <c r="O62" s="252"/>
      <c r="P62" s="246">
        <f t="shared" si="2"/>
        <v>791718</v>
      </c>
    </row>
    <row r="63" spans="1:16" s="158" customFormat="1" ht="12">
      <c r="A63" s="163"/>
      <c r="B63" s="162">
        <v>1000</v>
      </c>
      <c r="C63" s="161"/>
      <c r="D63" s="164" t="s">
        <v>293</v>
      </c>
      <c r="E63" s="249">
        <f>F63+I63</f>
        <v>77163855</v>
      </c>
      <c r="F63" s="250">
        <f>F64+F65+F68+F69+F70+F71+F73+F76+F72+F77+F75+F67+F74</f>
        <v>77163855</v>
      </c>
      <c r="G63" s="250">
        <f>G64+G65+G68+G69+G70+G71+G73+G76+G72+G77+G75+G67</f>
        <v>55277780</v>
      </c>
      <c r="H63" s="250">
        <f>H64+H65+H68+H69+H70+H71+H73+H76+H72+H77+H75+H67</f>
        <v>4976230</v>
      </c>
      <c r="I63" s="250">
        <f>I64+I65+I68+I69+I70+I71+I73+I76+I72+I77+I75+I67</f>
        <v>0</v>
      </c>
      <c r="J63" s="249">
        <f>K63+L63</f>
        <v>2285139</v>
      </c>
      <c r="K63" s="250">
        <f>K64+K65+K68+K69+K70+K71+K73+K76+K67+K75+K74</f>
        <v>2257809</v>
      </c>
      <c r="L63" s="250">
        <f>L64+L65+L68+L69+L70+L71+L73+L76+L67+L75</f>
        <v>27330</v>
      </c>
      <c r="M63" s="250">
        <f>M64+M65+M68+M69+M70+M71+M73+M76+M67+M75</f>
        <v>0</v>
      </c>
      <c r="N63" s="250">
        <f>N64+N65+N68+N69+N70+N71+N73+N76+N67+N75</f>
        <v>0</v>
      </c>
      <c r="O63" s="250">
        <f>O64+O65+O68+O69+O70+O71+O73+O76+O67+O75+O74</f>
        <v>2257809</v>
      </c>
      <c r="P63" s="246">
        <f>E63+J63</f>
        <v>79448994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5" t="s">
        <v>158</v>
      </c>
      <c r="E64" s="251">
        <f t="shared" ref="E64:E74" si="9">F64+I64</f>
        <v>12934254</v>
      </c>
      <c r="F64" s="252">
        <v>12934254</v>
      </c>
      <c r="G64" s="252">
        <v>8259076</v>
      </c>
      <c r="H64" s="252">
        <v>1429575</v>
      </c>
      <c r="I64" s="254"/>
      <c r="J64" s="251">
        <f t="shared" ref="J64:J73" si="10">K64+L64</f>
        <v>0</v>
      </c>
      <c r="K64" s="252"/>
      <c r="L64" s="252"/>
      <c r="M64" s="252"/>
      <c r="N64" s="252"/>
      <c r="O64" s="252"/>
      <c r="P64" s="246">
        <f t="shared" si="2"/>
        <v>12934254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5" t="s">
        <v>273</v>
      </c>
      <c r="E65" s="251">
        <f t="shared" si="9"/>
        <v>19847877</v>
      </c>
      <c r="F65" s="252">
        <v>19847877</v>
      </c>
      <c r="G65" s="252">
        <v>12103763</v>
      </c>
      <c r="H65" s="252">
        <v>3520991</v>
      </c>
      <c r="I65" s="254"/>
      <c r="J65" s="251">
        <f t="shared" si="10"/>
        <v>6830</v>
      </c>
      <c r="K65" s="252"/>
      <c r="L65" s="252">
        <v>6830</v>
      </c>
      <c r="M65" s="252"/>
      <c r="N65" s="252"/>
      <c r="O65" s="252"/>
      <c r="P65" s="246">
        <f t="shared" si="2"/>
        <v>19854707</v>
      </c>
    </row>
    <row r="66" spans="1:16" s="76" customFormat="1" ht="112.5">
      <c r="A66" s="166"/>
      <c r="B66" s="170"/>
      <c r="C66" s="144"/>
      <c r="D66" s="169" t="s">
        <v>36</v>
      </c>
      <c r="E66" s="251">
        <f t="shared" si="9"/>
        <v>1052200</v>
      </c>
      <c r="F66" s="255">
        <v>1052200</v>
      </c>
      <c r="G66" s="255"/>
      <c r="H66" s="255">
        <v>1663180</v>
      </c>
      <c r="I66" s="256"/>
      <c r="J66" s="251">
        <f t="shared" si="10"/>
        <v>0</v>
      </c>
      <c r="K66" s="255"/>
      <c r="L66" s="255"/>
      <c r="M66" s="255"/>
      <c r="N66" s="255"/>
      <c r="O66" s="255"/>
      <c r="P66" s="246">
        <f t="shared" si="2"/>
        <v>1052200</v>
      </c>
    </row>
    <row r="67" spans="1:16" s="76" customFormat="1" ht="45">
      <c r="A67" s="166">
        <v>611061</v>
      </c>
      <c r="B67" s="170">
        <v>1061</v>
      </c>
      <c r="C67" s="144">
        <v>921</v>
      </c>
      <c r="D67" s="165" t="s">
        <v>273</v>
      </c>
      <c r="E67" s="251">
        <f t="shared" si="9"/>
        <v>91354</v>
      </c>
      <c r="F67" s="255">
        <v>91354</v>
      </c>
      <c r="G67" s="255">
        <v>5208</v>
      </c>
      <c r="H67" s="255"/>
      <c r="I67" s="256"/>
      <c r="J67" s="251">
        <f t="shared" si="10"/>
        <v>1970000</v>
      </c>
      <c r="K67" s="255">
        <v>1970000</v>
      </c>
      <c r="L67" s="255"/>
      <c r="M67" s="255"/>
      <c r="N67" s="255"/>
      <c r="O67" s="255">
        <v>1970000</v>
      </c>
      <c r="P67" s="246">
        <f t="shared" si="2"/>
        <v>2061354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5" t="s">
        <v>273</v>
      </c>
      <c r="E68" s="251">
        <f t="shared" si="9"/>
        <v>38494900</v>
      </c>
      <c r="F68" s="252">
        <v>38494900</v>
      </c>
      <c r="G68" s="252">
        <v>31552459</v>
      </c>
      <c r="H68" s="252"/>
      <c r="I68" s="254"/>
      <c r="J68" s="251">
        <f t="shared" si="10"/>
        <v>0</v>
      </c>
      <c r="K68" s="252"/>
      <c r="L68" s="252"/>
      <c r="M68" s="252"/>
      <c r="N68" s="252"/>
      <c r="O68" s="252"/>
      <c r="P68" s="246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5" t="s">
        <v>199</v>
      </c>
      <c r="E69" s="251">
        <f t="shared" si="9"/>
        <v>794194</v>
      </c>
      <c r="F69" s="252">
        <v>794194</v>
      </c>
      <c r="G69" s="252">
        <v>628348</v>
      </c>
      <c r="H69" s="252">
        <v>9664</v>
      </c>
      <c r="I69" s="254"/>
      <c r="J69" s="251">
        <f t="shared" si="10"/>
        <v>20500</v>
      </c>
      <c r="K69" s="252"/>
      <c r="L69" s="252">
        <v>20500</v>
      </c>
      <c r="M69" s="252"/>
      <c r="N69" s="252"/>
      <c r="O69" s="252"/>
      <c r="P69" s="246">
        <f t="shared" si="2"/>
        <v>814694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165" t="s">
        <v>148</v>
      </c>
      <c r="E70" s="251">
        <f t="shared" si="9"/>
        <v>1748840</v>
      </c>
      <c r="F70" s="252">
        <v>1748840</v>
      </c>
      <c r="G70" s="252">
        <v>1362399</v>
      </c>
      <c r="H70" s="252">
        <v>16000</v>
      </c>
      <c r="I70" s="254"/>
      <c r="J70" s="251">
        <f t="shared" si="10"/>
        <v>0</v>
      </c>
      <c r="K70" s="252"/>
      <c r="L70" s="252"/>
      <c r="M70" s="252"/>
      <c r="N70" s="252"/>
      <c r="O70" s="252"/>
      <c r="P70" s="246">
        <f t="shared" si="2"/>
        <v>1748840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5" t="s">
        <v>149</v>
      </c>
      <c r="E71" s="251">
        <f t="shared" si="9"/>
        <v>1660225</v>
      </c>
      <c r="F71" s="252">
        <v>1660225</v>
      </c>
      <c r="G71" s="252">
        <v>458646</v>
      </c>
      <c r="H71" s="252"/>
      <c r="I71" s="254"/>
      <c r="J71" s="251">
        <f t="shared" si="10"/>
        <v>0</v>
      </c>
      <c r="K71" s="252"/>
      <c r="L71" s="252"/>
      <c r="M71" s="252"/>
      <c r="N71" s="252"/>
      <c r="O71" s="252"/>
      <c r="P71" s="246">
        <f t="shared" si="2"/>
        <v>1660225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5" t="s">
        <v>364</v>
      </c>
      <c r="E72" s="251">
        <f t="shared" si="9"/>
        <v>62936</v>
      </c>
      <c r="F72" s="252">
        <v>62936</v>
      </c>
      <c r="G72" s="252">
        <v>33143</v>
      </c>
      <c r="H72" s="252"/>
      <c r="I72" s="254"/>
      <c r="J72" s="251"/>
      <c r="K72" s="252"/>
      <c r="L72" s="252"/>
      <c r="M72" s="252"/>
      <c r="N72" s="252"/>
      <c r="O72" s="252"/>
      <c r="P72" s="246">
        <f t="shared" si="2"/>
        <v>62936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5" t="s">
        <v>275</v>
      </c>
      <c r="E73" s="251">
        <f t="shared" si="9"/>
        <v>938025</v>
      </c>
      <c r="F73" s="252">
        <v>938025</v>
      </c>
      <c r="G73" s="252">
        <v>768872</v>
      </c>
      <c r="H73" s="252"/>
      <c r="I73" s="254"/>
      <c r="J73" s="251">
        <f t="shared" si="10"/>
        <v>0</v>
      </c>
      <c r="K73" s="252"/>
      <c r="L73" s="252"/>
      <c r="M73" s="252"/>
      <c r="N73" s="252"/>
      <c r="O73" s="252"/>
      <c r="P73" s="246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5" t="s">
        <v>417</v>
      </c>
      <c r="E74" s="251">
        <f t="shared" si="9"/>
        <v>23569</v>
      </c>
      <c r="F74" s="252">
        <v>23569</v>
      </c>
      <c r="G74" s="252"/>
      <c r="H74" s="252"/>
      <c r="I74" s="254"/>
      <c r="J74" s="251">
        <f>O74</f>
        <v>26165</v>
      </c>
      <c r="K74" s="252">
        <v>26165</v>
      </c>
      <c r="L74" s="252"/>
      <c r="M74" s="252"/>
      <c r="N74" s="252"/>
      <c r="O74" s="252">
        <v>26165</v>
      </c>
      <c r="P74" s="246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5" t="s">
        <v>414</v>
      </c>
      <c r="E75" s="251">
        <f>F75+I75</f>
        <v>383950</v>
      </c>
      <c r="F75" s="252">
        <v>383950</v>
      </c>
      <c r="G75" s="252"/>
      <c r="H75" s="252"/>
      <c r="I75" s="254"/>
      <c r="J75" s="251">
        <f>K75+L75</f>
        <v>261644</v>
      </c>
      <c r="K75" s="252">
        <v>261644</v>
      </c>
      <c r="L75" s="252"/>
      <c r="M75" s="252"/>
      <c r="N75" s="252"/>
      <c r="O75" s="252">
        <v>261644</v>
      </c>
      <c r="P75" s="246">
        <f t="shared" ref="P75:P80" si="11">E75+J75</f>
        <v>645594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5" t="s">
        <v>274</v>
      </c>
      <c r="E76" s="251">
        <f>F76+I76</f>
        <v>162110</v>
      </c>
      <c r="F76" s="252">
        <v>162110</v>
      </c>
      <c r="G76" s="252">
        <v>88145</v>
      </c>
      <c r="H76" s="252"/>
      <c r="I76" s="254"/>
      <c r="J76" s="251">
        <f>K76+L76</f>
        <v>0</v>
      </c>
      <c r="K76" s="252"/>
      <c r="L76" s="252"/>
      <c r="M76" s="252"/>
      <c r="N76" s="252"/>
      <c r="O76" s="252"/>
      <c r="P76" s="246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5" t="s">
        <v>365</v>
      </c>
      <c r="E77" s="259">
        <f>F77+I77</f>
        <v>21621</v>
      </c>
      <c r="F77" s="252">
        <v>21621</v>
      </c>
      <c r="G77" s="252">
        <v>17721</v>
      </c>
      <c r="H77" s="252"/>
      <c r="I77" s="260"/>
      <c r="J77" s="259"/>
      <c r="K77" s="252"/>
      <c r="L77" s="252"/>
      <c r="M77" s="252"/>
      <c r="N77" s="252"/>
      <c r="O77" s="261"/>
      <c r="P77" s="246">
        <f t="shared" si="11"/>
        <v>21621</v>
      </c>
    </row>
    <row r="78" spans="1:16" s="74" customFormat="1" ht="22.5">
      <c r="A78" s="163"/>
      <c r="B78" s="162">
        <v>7000</v>
      </c>
      <c r="C78" s="161"/>
      <c r="D78" s="164" t="s">
        <v>298</v>
      </c>
      <c r="E78" s="262">
        <f>F78+G78</f>
        <v>0</v>
      </c>
      <c r="F78" s="250">
        <f>F79+F80</f>
        <v>0</v>
      </c>
      <c r="G78" s="250">
        <f>G79+G80</f>
        <v>0</v>
      </c>
      <c r="H78" s="250">
        <f>H79+H80</f>
        <v>0</v>
      </c>
      <c r="I78" s="250">
        <f>I79+I80</f>
        <v>0</v>
      </c>
      <c r="J78" s="262">
        <f>K78+L78</f>
        <v>18824365</v>
      </c>
      <c r="K78" s="250">
        <f>K79+K80</f>
        <v>18824365</v>
      </c>
      <c r="L78" s="250">
        <f>L79+L80</f>
        <v>0</v>
      </c>
      <c r="M78" s="250">
        <f>M79+M80</f>
        <v>0</v>
      </c>
      <c r="N78" s="250">
        <f>N79+N80</f>
        <v>0</v>
      </c>
      <c r="O78" s="250">
        <f>O79+O80</f>
        <v>18824365</v>
      </c>
      <c r="P78" s="246">
        <f t="shared" si="11"/>
        <v>18824365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5" t="s">
        <v>385</v>
      </c>
      <c r="E79" s="259">
        <f>F79+I79</f>
        <v>0</v>
      </c>
      <c r="F79" s="252"/>
      <c r="G79" s="252"/>
      <c r="H79" s="252"/>
      <c r="I79" s="260"/>
      <c r="J79" s="259">
        <f>K79+L79</f>
        <v>4754365</v>
      </c>
      <c r="K79" s="252">
        <v>4754365</v>
      </c>
      <c r="L79" s="252"/>
      <c r="M79" s="252"/>
      <c r="N79" s="252"/>
      <c r="O79" s="261">
        <v>4754365</v>
      </c>
      <c r="P79" s="246">
        <f t="shared" si="11"/>
        <v>4754365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10" t="s">
        <v>407</v>
      </c>
      <c r="E80" s="259"/>
      <c r="F80" s="252"/>
      <c r="G80" s="252"/>
      <c r="H80" s="252"/>
      <c r="I80" s="260"/>
      <c r="J80" s="259">
        <f>K80+L80</f>
        <v>14070000</v>
      </c>
      <c r="K80" s="252">
        <v>14070000</v>
      </c>
      <c r="L80" s="252"/>
      <c r="M80" s="252"/>
      <c r="N80" s="252"/>
      <c r="O80" s="261">
        <v>14070000</v>
      </c>
      <c r="P80" s="246">
        <f t="shared" si="11"/>
        <v>14070000</v>
      </c>
    </row>
    <row r="81" spans="1:16" s="69" customFormat="1" ht="33.75">
      <c r="A81" s="151">
        <v>1000000</v>
      </c>
      <c r="B81" s="148"/>
      <c r="C81" s="148"/>
      <c r="D81" s="150" t="s">
        <v>82</v>
      </c>
      <c r="E81" s="241">
        <f>E82</f>
        <v>8536022</v>
      </c>
      <c r="F81" s="242">
        <f t="shared" ref="F81:O81" si="12">F82</f>
        <v>8536022</v>
      </c>
      <c r="G81" s="242">
        <f t="shared" si="12"/>
        <v>6448430</v>
      </c>
      <c r="H81" s="242">
        <f t="shared" si="12"/>
        <v>315845</v>
      </c>
      <c r="I81" s="245">
        <f t="shared" si="12"/>
        <v>0</v>
      </c>
      <c r="J81" s="241">
        <f t="shared" si="12"/>
        <v>152000</v>
      </c>
      <c r="K81" s="242">
        <f t="shared" si="12"/>
        <v>20000</v>
      </c>
      <c r="L81" s="242">
        <f t="shared" si="12"/>
        <v>132000</v>
      </c>
      <c r="M81" s="242">
        <f t="shared" si="12"/>
        <v>108196</v>
      </c>
      <c r="N81" s="242">
        <f t="shared" si="12"/>
        <v>0</v>
      </c>
      <c r="O81" s="245">
        <f t="shared" si="12"/>
        <v>20000</v>
      </c>
      <c r="P81" s="246">
        <f t="shared" si="2"/>
        <v>8688022</v>
      </c>
    </row>
    <row r="82" spans="1:16" s="69" customFormat="1" ht="33.75">
      <c r="A82" s="151">
        <v>1010000</v>
      </c>
      <c r="B82" s="148"/>
      <c r="C82" s="148"/>
      <c r="D82" s="149" t="s">
        <v>82</v>
      </c>
      <c r="E82" s="247">
        <f>F82+I82</f>
        <v>8536022</v>
      </c>
      <c r="F82" s="248">
        <f>F83+F85+F87+F93</f>
        <v>8536022</v>
      </c>
      <c r="G82" s="248">
        <f>G83+G85+G87+G93</f>
        <v>6448430</v>
      </c>
      <c r="H82" s="248">
        <f>H83+H85+H87+H93</f>
        <v>315845</v>
      </c>
      <c r="I82" s="248">
        <f>I83+I85+I87+I93</f>
        <v>0</v>
      </c>
      <c r="J82" s="247">
        <f>K82+L82</f>
        <v>152000</v>
      </c>
      <c r="K82" s="248">
        <f>K83+K85+K87+K93</f>
        <v>20000</v>
      </c>
      <c r="L82" s="248">
        <f>L83+L85+L87+L93</f>
        <v>132000</v>
      </c>
      <c r="M82" s="248">
        <f>M83+M85+M87+M93</f>
        <v>108196</v>
      </c>
      <c r="N82" s="248">
        <f>N83+N85+N87+N93</f>
        <v>0</v>
      </c>
      <c r="O82" s="248">
        <f>O83+O85+O87+O93</f>
        <v>20000</v>
      </c>
      <c r="P82" s="246">
        <f t="shared" si="2"/>
        <v>8688022</v>
      </c>
    </row>
    <row r="83" spans="1:16" s="69" customFormat="1">
      <c r="A83" s="159"/>
      <c r="B83" s="160">
        <v>100</v>
      </c>
      <c r="C83" s="161"/>
      <c r="D83" s="164" t="s">
        <v>292</v>
      </c>
      <c r="E83" s="249">
        <f>F83+I83</f>
        <v>637188</v>
      </c>
      <c r="F83" s="250">
        <f>F84</f>
        <v>637188</v>
      </c>
      <c r="G83" s="250">
        <f t="shared" ref="G83:O83" si="13">G84</f>
        <v>538213</v>
      </c>
      <c r="H83" s="250">
        <f t="shared" si="13"/>
        <v>600</v>
      </c>
      <c r="I83" s="250">
        <f t="shared" si="13"/>
        <v>0</v>
      </c>
      <c r="J83" s="251">
        <f>K83+L83</f>
        <v>0</v>
      </c>
      <c r="K83" s="250">
        <f t="shared" si="13"/>
        <v>0</v>
      </c>
      <c r="L83" s="250">
        <f t="shared" si="13"/>
        <v>0</v>
      </c>
      <c r="M83" s="250">
        <f t="shared" si="13"/>
        <v>0</v>
      </c>
      <c r="N83" s="250">
        <f t="shared" si="13"/>
        <v>0</v>
      </c>
      <c r="O83" s="250">
        <f t="shared" si="13"/>
        <v>0</v>
      </c>
      <c r="P83" s="246">
        <f t="shared" si="2"/>
        <v>637188</v>
      </c>
    </row>
    <row r="84" spans="1:16" s="74" customFormat="1" ht="56.25">
      <c r="A84" s="142">
        <v>1010160</v>
      </c>
      <c r="B84" s="143">
        <v>160</v>
      </c>
      <c r="C84" s="144">
        <v>111</v>
      </c>
      <c r="D84" s="165" t="s">
        <v>117</v>
      </c>
      <c r="E84" s="251">
        <f>F84+I84</f>
        <v>637188</v>
      </c>
      <c r="F84" s="252">
        <v>637188</v>
      </c>
      <c r="G84" s="252">
        <v>538213</v>
      </c>
      <c r="H84" s="252">
        <v>600</v>
      </c>
      <c r="I84" s="254"/>
      <c r="J84" s="251">
        <f>K84+L84</f>
        <v>0</v>
      </c>
      <c r="K84" s="252"/>
      <c r="L84" s="252"/>
      <c r="M84" s="252"/>
      <c r="N84" s="252"/>
      <c r="O84" s="252"/>
      <c r="P84" s="246">
        <f t="shared" ref="P84:P105" si="14">E84+J84</f>
        <v>637188</v>
      </c>
    </row>
    <row r="85" spans="1:16" s="158" customFormat="1" ht="12">
      <c r="A85" s="159"/>
      <c r="B85" s="162">
        <v>1000</v>
      </c>
      <c r="C85" s="161"/>
      <c r="D85" s="164" t="s">
        <v>293</v>
      </c>
      <c r="E85" s="249">
        <f>F85+I85</f>
        <v>1805538</v>
      </c>
      <c r="F85" s="250">
        <f>F86</f>
        <v>1805538</v>
      </c>
      <c r="G85" s="250">
        <f t="shared" ref="G85:O85" si="15">G86</f>
        <v>1437179</v>
      </c>
      <c r="H85" s="250">
        <f t="shared" si="15"/>
        <v>45300</v>
      </c>
      <c r="I85" s="250">
        <f t="shared" si="15"/>
        <v>0</v>
      </c>
      <c r="J85" s="251">
        <f t="shared" ref="J85:J95" si="16">K85+L85</f>
        <v>132000</v>
      </c>
      <c r="K85" s="250">
        <f t="shared" si="15"/>
        <v>0</v>
      </c>
      <c r="L85" s="250">
        <f t="shared" si="15"/>
        <v>132000</v>
      </c>
      <c r="M85" s="250">
        <f t="shared" si="15"/>
        <v>108196</v>
      </c>
      <c r="N85" s="250">
        <f t="shared" si="15"/>
        <v>0</v>
      </c>
      <c r="O85" s="250">
        <f t="shared" si="15"/>
        <v>0</v>
      </c>
      <c r="P85" s="246">
        <f>E85+J85</f>
        <v>1937538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5" t="s">
        <v>451</v>
      </c>
      <c r="E86" s="251">
        <f t="shared" ref="E86:E95" si="17">F86+I86</f>
        <v>1805538</v>
      </c>
      <c r="F86" s="252">
        <v>1805538</v>
      </c>
      <c r="G86" s="252">
        <v>1437179</v>
      </c>
      <c r="H86" s="252">
        <v>45300</v>
      </c>
      <c r="I86" s="254"/>
      <c r="J86" s="251">
        <f t="shared" si="16"/>
        <v>132000</v>
      </c>
      <c r="K86" s="252"/>
      <c r="L86" s="252">
        <v>132000</v>
      </c>
      <c r="M86" s="252">
        <v>108196</v>
      </c>
      <c r="N86" s="252"/>
      <c r="O86" s="252"/>
      <c r="P86" s="246">
        <f t="shared" si="14"/>
        <v>1937538</v>
      </c>
    </row>
    <row r="87" spans="1:16" s="158" customFormat="1" ht="12">
      <c r="A87" s="159"/>
      <c r="B87" s="162">
        <v>4000</v>
      </c>
      <c r="C87" s="161"/>
      <c r="D87" s="164" t="s">
        <v>300</v>
      </c>
      <c r="E87" s="251">
        <f t="shared" si="17"/>
        <v>5029791</v>
      </c>
      <c r="F87" s="250">
        <f>SUM(F88:F92)</f>
        <v>5029791</v>
      </c>
      <c r="G87" s="250">
        <f t="shared" ref="G87:O87" si="18">SUM(G88:G92)</f>
        <v>3664163</v>
      </c>
      <c r="H87" s="250">
        <f t="shared" si="18"/>
        <v>243945</v>
      </c>
      <c r="I87" s="250">
        <f t="shared" si="18"/>
        <v>0</v>
      </c>
      <c r="J87" s="251">
        <f t="shared" si="16"/>
        <v>20000</v>
      </c>
      <c r="K87" s="250">
        <f t="shared" si="18"/>
        <v>20000</v>
      </c>
      <c r="L87" s="250">
        <f t="shared" si="18"/>
        <v>0</v>
      </c>
      <c r="M87" s="250">
        <f t="shared" si="18"/>
        <v>0</v>
      </c>
      <c r="N87" s="250">
        <f t="shared" si="18"/>
        <v>0</v>
      </c>
      <c r="O87" s="250">
        <f t="shared" si="18"/>
        <v>20000</v>
      </c>
      <c r="P87" s="246">
        <f t="shared" si="14"/>
        <v>5049791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5" t="s">
        <v>146</v>
      </c>
      <c r="E88" s="251">
        <f t="shared" si="17"/>
        <v>1357320</v>
      </c>
      <c r="F88" s="252">
        <v>1357320</v>
      </c>
      <c r="G88" s="252">
        <v>1047582</v>
      </c>
      <c r="H88" s="252">
        <v>12420</v>
      </c>
      <c r="I88" s="254"/>
      <c r="J88" s="251">
        <f t="shared" si="16"/>
        <v>0</v>
      </c>
      <c r="K88" s="252"/>
      <c r="L88" s="252"/>
      <c r="M88" s="252"/>
      <c r="N88" s="252"/>
      <c r="O88" s="252"/>
      <c r="P88" s="246">
        <f t="shared" si="14"/>
        <v>1357320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5" t="s">
        <v>181</v>
      </c>
      <c r="E89" s="251">
        <f t="shared" si="17"/>
        <v>247525</v>
      </c>
      <c r="F89" s="252">
        <v>247525</v>
      </c>
      <c r="G89" s="252">
        <v>162565</v>
      </c>
      <c r="H89" s="252">
        <v>28000</v>
      </c>
      <c r="I89" s="254"/>
      <c r="J89" s="251">
        <f t="shared" si="16"/>
        <v>0</v>
      </c>
      <c r="K89" s="252"/>
      <c r="L89" s="252"/>
      <c r="M89" s="252"/>
      <c r="N89" s="252"/>
      <c r="O89" s="252"/>
      <c r="P89" s="246">
        <f t="shared" si="14"/>
        <v>247525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5" t="s">
        <v>19</v>
      </c>
      <c r="E90" s="251">
        <f t="shared" si="17"/>
        <v>2683416</v>
      </c>
      <c r="F90" s="252">
        <v>2683416</v>
      </c>
      <c r="G90" s="252">
        <v>1904350</v>
      </c>
      <c r="H90" s="252">
        <v>203525</v>
      </c>
      <c r="I90" s="254"/>
      <c r="J90" s="251">
        <f t="shared" si="16"/>
        <v>0</v>
      </c>
      <c r="K90" s="252"/>
      <c r="L90" s="252"/>
      <c r="M90" s="252"/>
      <c r="N90" s="252"/>
      <c r="O90" s="252"/>
      <c r="P90" s="246">
        <f t="shared" si="14"/>
        <v>2683416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5" t="s">
        <v>276</v>
      </c>
      <c r="E91" s="251">
        <f t="shared" si="17"/>
        <v>661530</v>
      </c>
      <c r="F91" s="252">
        <v>661530</v>
      </c>
      <c r="G91" s="252">
        <v>549666</v>
      </c>
      <c r="H91" s="252"/>
      <c r="I91" s="254"/>
      <c r="J91" s="251">
        <f t="shared" si="16"/>
        <v>20000</v>
      </c>
      <c r="K91" s="252">
        <v>20000</v>
      </c>
      <c r="L91" s="252"/>
      <c r="M91" s="252"/>
      <c r="N91" s="252"/>
      <c r="O91" s="252">
        <v>20000</v>
      </c>
      <c r="P91" s="246">
        <f t="shared" si="14"/>
        <v>681530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5" t="s">
        <v>161</v>
      </c>
      <c r="E92" s="251">
        <f t="shared" si="17"/>
        <v>80000</v>
      </c>
      <c r="F92" s="252">
        <v>80000</v>
      </c>
      <c r="G92" s="252"/>
      <c r="H92" s="252"/>
      <c r="I92" s="254"/>
      <c r="J92" s="251">
        <f t="shared" si="16"/>
        <v>0</v>
      </c>
      <c r="K92" s="252"/>
      <c r="L92" s="252"/>
      <c r="M92" s="252"/>
      <c r="N92" s="252"/>
      <c r="O92" s="252"/>
      <c r="P92" s="246">
        <f t="shared" si="14"/>
        <v>80000</v>
      </c>
    </row>
    <row r="93" spans="1:16" s="158" customFormat="1" ht="22.5">
      <c r="A93" s="159"/>
      <c r="B93" s="162">
        <v>5000</v>
      </c>
      <c r="C93" s="161"/>
      <c r="D93" s="164" t="s">
        <v>301</v>
      </c>
      <c r="E93" s="249">
        <f>F93+I93</f>
        <v>1063505</v>
      </c>
      <c r="F93" s="250">
        <f>F95+F94</f>
        <v>1063505</v>
      </c>
      <c r="G93" s="250">
        <f>G95+G94</f>
        <v>808875</v>
      </c>
      <c r="H93" s="250">
        <f>H95+H94</f>
        <v>26000</v>
      </c>
      <c r="I93" s="250">
        <f>I95+I94</f>
        <v>0</v>
      </c>
      <c r="J93" s="251">
        <f t="shared" si="16"/>
        <v>0</v>
      </c>
      <c r="K93" s="250">
        <f>K95+K94</f>
        <v>0</v>
      </c>
      <c r="L93" s="250">
        <f>L95+L94</f>
        <v>0</v>
      </c>
      <c r="M93" s="250">
        <f>M95+M94</f>
        <v>0</v>
      </c>
      <c r="N93" s="250">
        <f>N95+N94</f>
        <v>0</v>
      </c>
      <c r="O93" s="250">
        <f>O95+O94</f>
        <v>0</v>
      </c>
      <c r="P93" s="246">
        <f>E93+J93</f>
        <v>1063505</v>
      </c>
    </row>
    <row r="94" spans="1:16" s="158" customFormat="1" ht="45">
      <c r="A94" s="142">
        <v>1015011</v>
      </c>
      <c r="B94" s="145">
        <v>5011</v>
      </c>
      <c r="C94" s="144">
        <v>810</v>
      </c>
      <c r="D94" s="165" t="s">
        <v>403</v>
      </c>
      <c r="E94" s="251">
        <f>F94+I94</f>
        <v>13210</v>
      </c>
      <c r="F94" s="252">
        <v>13210</v>
      </c>
      <c r="G94" s="252"/>
      <c r="H94" s="252"/>
      <c r="I94" s="254"/>
      <c r="J94" s="251">
        <f>K94+L94</f>
        <v>0</v>
      </c>
      <c r="K94" s="252"/>
      <c r="L94" s="252"/>
      <c r="M94" s="252"/>
      <c r="N94" s="252"/>
      <c r="O94" s="252"/>
      <c r="P94" s="246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178</v>
      </c>
      <c r="D95" s="165" t="s">
        <v>277</v>
      </c>
      <c r="E95" s="251">
        <f t="shared" si="17"/>
        <v>1050295</v>
      </c>
      <c r="F95" s="252">
        <v>1050295</v>
      </c>
      <c r="G95" s="252">
        <v>808875</v>
      </c>
      <c r="H95" s="252">
        <v>26000</v>
      </c>
      <c r="I95" s="254"/>
      <c r="J95" s="251">
        <f t="shared" si="16"/>
        <v>0</v>
      </c>
      <c r="K95" s="252"/>
      <c r="L95" s="252"/>
      <c r="M95" s="252"/>
      <c r="N95" s="252"/>
      <c r="O95" s="252"/>
      <c r="P95" s="246">
        <f t="shared" si="14"/>
        <v>1050295</v>
      </c>
    </row>
    <row r="96" spans="1:16" s="69" customFormat="1" ht="33.75">
      <c r="A96" s="151">
        <v>3700000</v>
      </c>
      <c r="B96" s="148"/>
      <c r="C96" s="148"/>
      <c r="D96" s="150" t="s">
        <v>37</v>
      </c>
      <c r="E96" s="241">
        <f>E97</f>
        <v>1776345</v>
      </c>
      <c r="F96" s="242">
        <f t="shared" ref="F96:O96" si="19">F97</f>
        <v>1746005</v>
      </c>
      <c r="G96" s="242">
        <f t="shared" si="19"/>
        <v>1330769</v>
      </c>
      <c r="H96" s="242">
        <f t="shared" si="19"/>
        <v>34300</v>
      </c>
      <c r="I96" s="245">
        <f t="shared" si="19"/>
        <v>0</v>
      </c>
      <c r="J96" s="241">
        <f t="shared" si="19"/>
        <v>210000</v>
      </c>
      <c r="K96" s="242">
        <f t="shared" si="19"/>
        <v>210000</v>
      </c>
      <c r="L96" s="242">
        <f t="shared" si="19"/>
        <v>0</v>
      </c>
      <c r="M96" s="242">
        <f t="shared" si="19"/>
        <v>0</v>
      </c>
      <c r="N96" s="242">
        <f t="shared" si="19"/>
        <v>0</v>
      </c>
      <c r="O96" s="245">
        <f t="shared" si="19"/>
        <v>210000</v>
      </c>
      <c r="P96" s="246">
        <f t="shared" si="14"/>
        <v>1986345</v>
      </c>
    </row>
    <row r="97" spans="1:16" s="65" customFormat="1" ht="33.75">
      <c r="A97" s="151">
        <v>3710000</v>
      </c>
      <c r="B97" s="148"/>
      <c r="C97" s="148"/>
      <c r="D97" s="149" t="s">
        <v>37</v>
      </c>
      <c r="E97" s="247">
        <f>E98+E100+E102</f>
        <v>1776345</v>
      </c>
      <c r="F97" s="248">
        <f>F98+F100+F102</f>
        <v>1746005</v>
      </c>
      <c r="G97" s="248">
        <f>G98+G100+G102</f>
        <v>1330769</v>
      </c>
      <c r="H97" s="248">
        <f>H98+H100+H102</f>
        <v>34300</v>
      </c>
      <c r="I97" s="248">
        <f>I98+I100+I102</f>
        <v>0</v>
      </c>
      <c r="J97" s="247">
        <f t="shared" ref="J97:J104" si="20">K97+L97</f>
        <v>210000</v>
      </c>
      <c r="K97" s="248">
        <f>K98+K100+K102</f>
        <v>210000</v>
      </c>
      <c r="L97" s="248">
        <f>L98+L100+L102</f>
        <v>0</v>
      </c>
      <c r="M97" s="248">
        <f>M98+M100+M102</f>
        <v>0</v>
      </c>
      <c r="N97" s="248">
        <f>N98+N100+N102</f>
        <v>0</v>
      </c>
      <c r="O97" s="248">
        <f>O98+O100+O102</f>
        <v>210000</v>
      </c>
      <c r="P97" s="246">
        <f t="shared" si="14"/>
        <v>1986345</v>
      </c>
    </row>
    <row r="98" spans="1:16" s="69" customFormat="1">
      <c r="A98" s="159"/>
      <c r="B98" s="160">
        <v>100</v>
      </c>
      <c r="C98" s="161"/>
      <c r="D98" s="164" t="s">
        <v>292</v>
      </c>
      <c r="E98" s="249">
        <f>F98+I98</f>
        <v>1635905</v>
      </c>
      <c r="F98" s="250">
        <f>F99</f>
        <v>1635905</v>
      </c>
      <c r="G98" s="250">
        <f>G99</f>
        <v>1330769</v>
      </c>
      <c r="H98" s="250">
        <f>H99</f>
        <v>34300</v>
      </c>
      <c r="I98" s="250">
        <f>I99</f>
        <v>0</v>
      </c>
      <c r="J98" s="249">
        <f t="shared" si="20"/>
        <v>0</v>
      </c>
      <c r="K98" s="250">
        <f>K99</f>
        <v>0</v>
      </c>
      <c r="L98" s="250">
        <f>L99</f>
        <v>0</v>
      </c>
      <c r="M98" s="250">
        <f>M99</f>
        <v>0</v>
      </c>
      <c r="N98" s="250">
        <f>N99</f>
        <v>0</v>
      </c>
      <c r="O98" s="250">
        <f>O99</f>
        <v>0</v>
      </c>
      <c r="P98" s="246">
        <f>E98+J98</f>
        <v>1635905</v>
      </c>
    </row>
    <row r="99" spans="1:16" s="74" customFormat="1" ht="56.25">
      <c r="A99" s="142">
        <v>3710160</v>
      </c>
      <c r="B99" s="143">
        <v>160</v>
      </c>
      <c r="C99" s="144">
        <v>111</v>
      </c>
      <c r="D99" s="165" t="s">
        <v>117</v>
      </c>
      <c r="E99" s="251">
        <f>F99+I99</f>
        <v>1635905</v>
      </c>
      <c r="F99" s="252">
        <v>1635905</v>
      </c>
      <c r="G99" s="252">
        <v>1330769</v>
      </c>
      <c r="H99" s="252">
        <v>34300</v>
      </c>
      <c r="I99" s="254"/>
      <c r="J99" s="251">
        <f t="shared" si="20"/>
        <v>0</v>
      </c>
      <c r="K99" s="252"/>
      <c r="L99" s="252"/>
      <c r="M99" s="252"/>
      <c r="N99" s="252"/>
      <c r="O99" s="252"/>
      <c r="P99" s="246">
        <f t="shared" si="14"/>
        <v>1635905</v>
      </c>
    </row>
    <row r="100" spans="1:16" s="158" customFormat="1" ht="12">
      <c r="A100" s="159"/>
      <c r="B100" s="162">
        <v>8000</v>
      </c>
      <c r="C100" s="161"/>
      <c r="D100" s="164" t="s">
        <v>299</v>
      </c>
      <c r="E100" s="249">
        <f>E101</f>
        <v>30340</v>
      </c>
      <c r="F100" s="250">
        <f>F101</f>
        <v>0</v>
      </c>
      <c r="G100" s="250">
        <f>G101</f>
        <v>0</v>
      </c>
      <c r="H100" s="250">
        <f>H101</f>
        <v>0</v>
      </c>
      <c r="I100" s="250">
        <f>I101</f>
        <v>0</v>
      </c>
      <c r="J100" s="249">
        <f t="shared" si="20"/>
        <v>0</v>
      </c>
      <c r="K100" s="250">
        <f>K101</f>
        <v>0</v>
      </c>
      <c r="L100" s="250">
        <f>L101</f>
        <v>0</v>
      </c>
      <c r="M100" s="250">
        <f>M101</f>
        <v>0</v>
      </c>
      <c r="N100" s="250">
        <f>N101</f>
        <v>0</v>
      </c>
      <c r="O100" s="250">
        <f>O101</f>
        <v>0</v>
      </c>
      <c r="P100" s="246">
        <f>E100+J100</f>
        <v>30340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5" t="s">
        <v>81</v>
      </c>
      <c r="E101" s="251">
        <v>30340</v>
      </c>
      <c r="F101" s="252"/>
      <c r="G101" s="252"/>
      <c r="H101" s="252"/>
      <c r="I101" s="254"/>
      <c r="J101" s="251">
        <f t="shared" si="20"/>
        <v>0</v>
      </c>
      <c r="K101" s="252"/>
      <c r="L101" s="252"/>
      <c r="M101" s="252"/>
      <c r="N101" s="252"/>
      <c r="O101" s="252"/>
      <c r="P101" s="246">
        <f t="shared" si="14"/>
        <v>30340</v>
      </c>
    </row>
    <row r="102" spans="1:16" s="74" customFormat="1" ht="22.5">
      <c r="A102" s="159"/>
      <c r="B102" s="162">
        <v>9000</v>
      </c>
      <c r="C102" s="161"/>
      <c r="D102" s="164" t="s">
        <v>384</v>
      </c>
      <c r="E102" s="249">
        <f>E103+E104</f>
        <v>110100</v>
      </c>
      <c r="F102" s="250">
        <f>F103+F104</f>
        <v>110100</v>
      </c>
      <c r="G102" s="250">
        <f>G103</f>
        <v>0</v>
      </c>
      <c r="H102" s="250">
        <f>H103</f>
        <v>0</v>
      </c>
      <c r="I102" s="250">
        <f>I103</f>
        <v>0</v>
      </c>
      <c r="J102" s="249">
        <f t="shared" si="20"/>
        <v>210000</v>
      </c>
      <c r="K102" s="250">
        <f>K103+K104</f>
        <v>210000</v>
      </c>
      <c r="L102" s="250">
        <f>L103+L104</f>
        <v>0</v>
      </c>
      <c r="M102" s="250">
        <f>M103+M104</f>
        <v>0</v>
      </c>
      <c r="N102" s="250">
        <f>N103+N104</f>
        <v>0</v>
      </c>
      <c r="O102" s="250">
        <f>O103+O104</f>
        <v>210000</v>
      </c>
      <c r="P102" s="246">
        <f>E102+J102</f>
        <v>320100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5" t="s">
        <v>147</v>
      </c>
      <c r="E103" s="251">
        <f>F103</f>
        <v>50100</v>
      </c>
      <c r="F103" s="252">
        <v>50100</v>
      </c>
      <c r="G103" s="252"/>
      <c r="H103" s="252"/>
      <c r="I103" s="254"/>
      <c r="J103" s="251">
        <f t="shared" si="20"/>
        <v>185000</v>
      </c>
      <c r="K103" s="252">
        <v>185000</v>
      </c>
      <c r="L103" s="252"/>
      <c r="M103" s="252"/>
      <c r="N103" s="252"/>
      <c r="O103" s="252">
        <v>185000</v>
      </c>
      <c r="P103" s="246">
        <f>E103+J103</f>
        <v>235100</v>
      </c>
    </row>
    <row r="104" spans="1:16" s="74" customFormat="1" ht="77.25" thickBot="1">
      <c r="A104" s="203">
        <v>3719800</v>
      </c>
      <c r="B104" s="204">
        <v>9800</v>
      </c>
      <c r="C104" s="205">
        <v>180</v>
      </c>
      <c r="D104" s="206" t="s">
        <v>398</v>
      </c>
      <c r="E104" s="251">
        <f>F104</f>
        <v>60000</v>
      </c>
      <c r="F104" s="263">
        <v>60000</v>
      </c>
      <c r="G104" s="263"/>
      <c r="H104" s="263"/>
      <c r="I104" s="264"/>
      <c r="J104" s="251">
        <f t="shared" si="20"/>
        <v>25000</v>
      </c>
      <c r="K104" s="263">
        <v>25000</v>
      </c>
      <c r="L104" s="263"/>
      <c r="M104" s="263"/>
      <c r="N104" s="263"/>
      <c r="O104" s="264">
        <v>25000</v>
      </c>
      <c r="P104" s="246">
        <f>E104+J104</f>
        <v>85000</v>
      </c>
    </row>
    <row r="105" spans="1:16" s="65" customFormat="1" ht="12" thickBot="1">
      <c r="A105" s="152" t="s">
        <v>205</v>
      </c>
      <c r="B105" s="152" t="s">
        <v>205</v>
      </c>
      <c r="C105" s="152" t="s">
        <v>205</v>
      </c>
      <c r="D105" s="152" t="s">
        <v>206</v>
      </c>
      <c r="E105" s="217">
        <f t="shared" ref="E105:O105" si="21">E14+E59+E81+E96</f>
        <v>123422951</v>
      </c>
      <c r="F105" s="218">
        <f t="shared" si="21"/>
        <v>123392611</v>
      </c>
      <c r="G105" s="218">
        <f t="shared" si="21"/>
        <v>78510041</v>
      </c>
      <c r="H105" s="218">
        <f t="shared" si="21"/>
        <v>7331908</v>
      </c>
      <c r="I105" s="265">
        <f t="shared" si="21"/>
        <v>0</v>
      </c>
      <c r="J105" s="266">
        <f t="shared" si="21"/>
        <v>26899615.41</v>
      </c>
      <c r="K105" s="218">
        <f t="shared" si="21"/>
        <v>25930774</v>
      </c>
      <c r="L105" s="218">
        <f t="shared" si="21"/>
        <v>948580.41</v>
      </c>
      <c r="M105" s="218">
        <f t="shared" si="21"/>
        <v>108196</v>
      </c>
      <c r="N105" s="218">
        <f t="shared" si="21"/>
        <v>0</v>
      </c>
      <c r="O105" s="267">
        <f t="shared" si="21"/>
        <v>25951035</v>
      </c>
      <c r="P105" s="216">
        <f t="shared" si="14"/>
        <v>150322566.41</v>
      </c>
    </row>
    <row r="106" spans="1:16" ht="0.75" customHeight="1">
      <c r="E106" s="65">
        <v>110597855</v>
      </c>
    </row>
    <row r="107" spans="1:16" hidden="1">
      <c r="E107" s="146">
        <f>E105-E106</f>
        <v>12825096</v>
      </c>
    </row>
    <row r="108" spans="1:16" hidden="1">
      <c r="E108" s="65">
        <v>219718</v>
      </c>
    </row>
    <row r="109" spans="1:16" ht="18.75">
      <c r="A109" s="2"/>
      <c r="B109" s="3"/>
      <c r="C109" s="32" t="s">
        <v>114</v>
      </c>
      <c r="D109" s="32"/>
      <c r="E109" s="156"/>
      <c r="F109" s="32"/>
      <c r="G109" s="32"/>
      <c r="H109" s="32"/>
      <c r="I109" s="32"/>
      <c r="J109" s="353"/>
      <c r="K109" s="353"/>
      <c r="L109" s="353"/>
      <c r="M109" s="64"/>
      <c r="N109" s="339" t="s">
        <v>61</v>
      </c>
      <c r="O109" s="339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115</v>
      </c>
      <c r="N110" s="320" t="s">
        <v>116</v>
      </c>
      <c r="O110" s="320"/>
    </row>
  </sheetData>
  <mergeCells count="24"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9"/>
  <sheetViews>
    <sheetView view="pageBreakPreview" topLeftCell="A99" zoomScale="110" zoomScaleNormal="100" zoomScaleSheetLayoutView="110" workbookViewId="0">
      <selection activeCell="C3" sqref="C3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16384" width="10.6640625" style="78"/>
  </cols>
  <sheetData>
    <row r="1" spans="1:7" ht="17.25" customHeight="1">
      <c r="A1" s="404"/>
      <c r="B1" s="404"/>
      <c r="C1" s="101"/>
      <c r="D1" s="101" t="s">
        <v>180</v>
      </c>
    </row>
    <row r="2" spans="1:7" ht="32.25" customHeight="1">
      <c r="A2" s="102"/>
      <c r="B2" s="103"/>
      <c r="C2" s="405" t="s">
        <v>469</v>
      </c>
      <c r="D2" s="406"/>
    </row>
    <row r="3" spans="1:7">
      <c r="A3" s="102"/>
      <c r="B3" s="103"/>
      <c r="C3" s="104"/>
      <c r="D3" s="105"/>
    </row>
    <row r="4" spans="1:7" ht="18.75">
      <c r="A4" s="407" t="s">
        <v>118</v>
      </c>
      <c r="B4" s="407"/>
      <c r="C4" s="407"/>
      <c r="D4" s="408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72">
        <v>23540000000</v>
      </c>
      <c r="B7" s="372"/>
      <c r="C7" s="224"/>
      <c r="D7" s="105"/>
      <c r="E7" s="82"/>
      <c r="F7" s="82"/>
      <c r="G7" s="82"/>
    </row>
    <row r="8" spans="1:7">
      <c r="A8" s="376" t="s">
        <v>162</v>
      </c>
      <c r="B8" s="376"/>
      <c r="C8" s="225"/>
      <c r="E8" s="83"/>
      <c r="F8" s="83"/>
      <c r="G8" s="83"/>
    </row>
    <row r="10" spans="1:7" ht="18.75">
      <c r="A10" s="409" t="s">
        <v>42</v>
      </c>
      <c r="B10" s="409"/>
      <c r="C10" s="409"/>
      <c r="D10" s="410"/>
    </row>
    <row r="11" spans="1:7">
      <c r="D11" s="81" t="s">
        <v>207</v>
      </c>
    </row>
    <row r="12" spans="1:7" ht="114" customHeight="1">
      <c r="A12" s="220" t="s">
        <v>43</v>
      </c>
      <c r="B12" s="411" t="s">
        <v>56</v>
      </c>
      <c r="C12" s="411"/>
      <c r="D12" s="84" t="s">
        <v>128</v>
      </c>
    </row>
    <row r="13" spans="1:7">
      <c r="A13" s="85">
        <v>1</v>
      </c>
      <c r="B13" s="412">
        <v>2</v>
      </c>
      <c r="C13" s="412"/>
      <c r="D13" s="86">
        <v>3</v>
      </c>
    </row>
    <row r="14" spans="1:7" ht="23.25" customHeight="1">
      <c r="A14" s="388" t="s">
        <v>57</v>
      </c>
      <c r="B14" s="388"/>
      <c r="C14" s="388"/>
      <c r="D14" s="388"/>
    </row>
    <row r="15" spans="1:7">
      <c r="A15" s="226">
        <v>41020100</v>
      </c>
      <c r="B15" s="397" t="s">
        <v>104</v>
      </c>
      <c r="C15" s="397"/>
      <c r="D15" s="228">
        <v>7475600</v>
      </c>
    </row>
    <row r="16" spans="1:7">
      <c r="A16" s="85">
        <v>99000000000</v>
      </c>
      <c r="B16" s="389" t="s">
        <v>44</v>
      </c>
      <c r="C16" s="389" t="s">
        <v>45</v>
      </c>
      <c r="D16" s="227">
        <f>D15</f>
        <v>7475600</v>
      </c>
    </row>
    <row r="17" spans="1:4" ht="30.75" customHeight="1">
      <c r="A17" s="226">
        <v>41032700</v>
      </c>
      <c r="B17" s="397" t="s">
        <v>446</v>
      </c>
      <c r="C17" s="397"/>
      <c r="D17" s="228">
        <v>4057100</v>
      </c>
    </row>
    <row r="18" spans="1:4">
      <c r="A18" s="85">
        <v>99000000000</v>
      </c>
      <c r="B18" s="389" t="s">
        <v>44</v>
      </c>
      <c r="C18" s="389" t="s">
        <v>45</v>
      </c>
      <c r="D18" s="227">
        <f>D17</f>
        <v>4057100</v>
      </c>
    </row>
    <row r="19" spans="1:4">
      <c r="A19" s="226">
        <v>41033900</v>
      </c>
      <c r="B19" s="397" t="s">
        <v>108</v>
      </c>
      <c r="C19" s="397"/>
      <c r="D19" s="228">
        <v>38494900</v>
      </c>
    </row>
    <row r="20" spans="1:4">
      <c r="A20" s="85">
        <v>99000000000</v>
      </c>
      <c r="B20" s="389" t="s">
        <v>44</v>
      </c>
      <c r="C20" s="389" t="s">
        <v>45</v>
      </c>
      <c r="D20" s="227">
        <f>D19</f>
        <v>38494900</v>
      </c>
    </row>
    <row r="21" spans="1:4" ht="28.5" customHeight="1">
      <c r="A21" s="226">
        <v>41034500</v>
      </c>
      <c r="B21" s="395" t="s">
        <v>406</v>
      </c>
      <c r="C21" s="395"/>
      <c r="D21" s="228">
        <v>12129881</v>
      </c>
    </row>
    <row r="22" spans="1:4" ht="18.75" customHeight="1">
      <c r="A22" s="85">
        <v>99000000000</v>
      </c>
      <c r="B22" s="389" t="s">
        <v>44</v>
      </c>
      <c r="C22" s="389" t="s">
        <v>45</v>
      </c>
      <c r="D22" s="229">
        <f>D21</f>
        <v>12129881</v>
      </c>
    </row>
    <row r="23" spans="1:4" ht="43.5" customHeight="1">
      <c r="A23" s="226">
        <v>41035500</v>
      </c>
      <c r="B23" s="395" t="s">
        <v>436</v>
      </c>
      <c r="C23" s="395"/>
      <c r="D23" s="228">
        <v>425000</v>
      </c>
    </row>
    <row r="24" spans="1:4" ht="18.75" customHeight="1">
      <c r="A24" s="85">
        <v>99000000000</v>
      </c>
      <c r="B24" s="389" t="s">
        <v>44</v>
      </c>
      <c r="C24" s="389" t="s">
        <v>45</v>
      </c>
      <c r="D24" s="229">
        <f>D23</f>
        <v>425000</v>
      </c>
    </row>
    <row r="25" spans="1:4" ht="31.5" customHeight="1">
      <c r="A25" s="278">
        <v>41040200</v>
      </c>
      <c r="B25" s="395" t="s">
        <v>109</v>
      </c>
      <c r="C25" s="395"/>
      <c r="D25" s="228">
        <v>1911700</v>
      </c>
    </row>
    <row r="26" spans="1:4">
      <c r="A26" s="231" t="s">
        <v>41</v>
      </c>
      <c r="B26" s="399" t="s">
        <v>283</v>
      </c>
      <c r="C26" s="402"/>
      <c r="D26" s="229">
        <f>D25</f>
        <v>1911700</v>
      </c>
    </row>
    <row r="27" spans="1:4" ht="30" customHeight="1">
      <c r="A27" s="226">
        <v>41051000</v>
      </c>
      <c r="B27" s="397" t="s">
        <v>279</v>
      </c>
      <c r="C27" s="398"/>
      <c r="D27" s="230">
        <v>938025</v>
      </c>
    </row>
    <row r="28" spans="1:4" ht="30" customHeight="1">
      <c r="A28" s="231" t="s">
        <v>41</v>
      </c>
      <c r="B28" s="399" t="s">
        <v>283</v>
      </c>
      <c r="C28" s="402"/>
      <c r="D28" s="227">
        <f>D27</f>
        <v>938025</v>
      </c>
    </row>
    <row r="29" spans="1:4" ht="30" customHeight="1">
      <c r="A29" s="226">
        <v>41051100</v>
      </c>
      <c r="B29" s="397" t="s">
        <v>411</v>
      </c>
      <c r="C29" s="397"/>
      <c r="D29" s="230">
        <v>925000</v>
      </c>
    </row>
    <row r="30" spans="1:4">
      <c r="A30" s="85" t="s">
        <v>41</v>
      </c>
      <c r="B30" s="389" t="s">
        <v>283</v>
      </c>
      <c r="C30" s="402"/>
      <c r="D30" s="227">
        <f>D29</f>
        <v>925000</v>
      </c>
    </row>
    <row r="31" spans="1:4" ht="45" customHeight="1">
      <c r="A31" s="226">
        <v>41051200</v>
      </c>
      <c r="B31" s="397" t="s">
        <v>278</v>
      </c>
      <c r="C31" s="398"/>
      <c r="D31" s="230">
        <v>162110</v>
      </c>
    </row>
    <row r="32" spans="1:4">
      <c r="A32" s="85" t="s">
        <v>41</v>
      </c>
      <c r="B32" s="389" t="s">
        <v>283</v>
      </c>
      <c r="C32" s="402"/>
      <c r="D32" s="227">
        <f>D31</f>
        <v>162110</v>
      </c>
    </row>
    <row r="33" spans="1:4" ht="45" customHeight="1">
      <c r="A33" s="226">
        <v>41051400</v>
      </c>
      <c r="B33" s="397" t="s">
        <v>413</v>
      </c>
      <c r="C33" s="398"/>
      <c r="D33" s="230">
        <v>645594</v>
      </c>
    </row>
    <row r="34" spans="1:4">
      <c r="A34" s="85">
        <v>23100000000</v>
      </c>
      <c r="B34" s="389" t="s">
        <v>283</v>
      </c>
      <c r="C34" s="390"/>
      <c r="D34" s="227">
        <f>D33</f>
        <v>645594</v>
      </c>
    </row>
    <row r="35" spans="1:4">
      <c r="A35" s="226">
        <v>41053900</v>
      </c>
      <c r="B35" s="397" t="s">
        <v>147</v>
      </c>
      <c r="C35" s="398"/>
      <c r="D35" s="230">
        <f>D36+D37+D45+D69</f>
        <v>2071002</v>
      </c>
    </row>
    <row r="36" spans="1:4">
      <c r="A36" s="85" t="s">
        <v>41</v>
      </c>
      <c r="B36" s="389" t="s">
        <v>283</v>
      </c>
      <c r="C36" s="402"/>
      <c r="D36" s="227">
        <v>558233</v>
      </c>
    </row>
    <row r="37" spans="1:4">
      <c r="A37" s="231">
        <v>23531000000</v>
      </c>
      <c r="B37" s="403" t="s">
        <v>39</v>
      </c>
      <c r="C37" s="403"/>
      <c r="D37" s="227">
        <f>D38+D39+D41+D42+D43+D40+D44</f>
        <v>513180</v>
      </c>
    </row>
    <row r="38" spans="1:4" ht="28.5" customHeight="1">
      <c r="A38" s="85"/>
      <c r="B38" s="389" t="s">
        <v>382</v>
      </c>
      <c r="C38" s="389"/>
      <c r="D38" s="227">
        <v>350000</v>
      </c>
    </row>
    <row r="39" spans="1:4" ht="30.75" customHeight="1">
      <c r="A39" s="85"/>
      <c r="B39" s="389" t="s">
        <v>382</v>
      </c>
      <c r="C39" s="389"/>
      <c r="D39" s="227">
        <v>15140</v>
      </c>
    </row>
    <row r="40" spans="1:4" ht="53.25" customHeight="1">
      <c r="A40" s="85"/>
      <c r="B40" s="389" t="s">
        <v>390</v>
      </c>
      <c r="C40" s="389"/>
      <c r="D40" s="227">
        <v>32067</v>
      </c>
    </row>
    <row r="41" spans="1:4">
      <c r="A41" s="85"/>
      <c r="B41" s="389" t="s">
        <v>286</v>
      </c>
      <c r="C41" s="389"/>
      <c r="D41" s="227">
        <v>37900</v>
      </c>
    </row>
    <row r="42" spans="1:4">
      <c r="A42" s="231"/>
      <c r="B42" s="399" t="s">
        <v>287</v>
      </c>
      <c r="C42" s="399"/>
      <c r="D42" s="229">
        <v>63858</v>
      </c>
    </row>
    <row r="43" spans="1:4">
      <c r="A43" s="231"/>
      <c r="B43" s="399" t="s">
        <v>288</v>
      </c>
      <c r="C43" s="399"/>
      <c r="D43" s="227">
        <v>10928</v>
      </c>
    </row>
    <row r="44" spans="1:4" ht="30" customHeight="1">
      <c r="A44" s="231"/>
      <c r="B44" s="399" t="s">
        <v>418</v>
      </c>
      <c r="C44" s="399"/>
      <c r="D44" s="227">
        <v>3287</v>
      </c>
    </row>
    <row r="45" spans="1:4" ht="15" customHeight="1">
      <c r="A45" s="157">
        <v>23557000000</v>
      </c>
      <c r="B45" s="387" t="s">
        <v>40</v>
      </c>
      <c r="C45" s="387"/>
      <c r="D45" s="227">
        <f>D47+D48+D50+D51+D52+D67+D68</f>
        <v>785571</v>
      </c>
    </row>
    <row r="46" spans="1:4">
      <c r="A46" s="232"/>
      <c r="B46" s="400" t="s">
        <v>285</v>
      </c>
      <c r="C46" s="400"/>
      <c r="D46" s="227"/>
    </row>
    <row r="47" spans="1:4" ht="33.75" customHeight="1">
      <c r="A47" s="232"/>
      <c r="B47" s="389" t="s">
        <v>382</v>
      </c>
      <c r="C47" s="389"/>
      <c r="D47" s="227">
        <v>638840</v>
      </c>
    </row>
    <row r="48" spans="1:4" ht="28.5" customHeight="1">
      <c r="A48" s="232"/>
      <c r="B48" s="389" t="s">
        <v>382</v>
      </c>
      <c r="C48" s="389"/>
      <c r="D48" s="227">
        <v>15140</v>
      </c>
    </row>
    <row r="49" spans="1:4" ht="15" hidden="1" customHeight="1">
      <c r="A49" s="232"/>
      <c r="B49" s="389"/>
      <c r="C49" s="389"/>
      <c r="D49" s="227"/>
    </row>
    <row r="50" spans="1:4">
      <c r="A50" s="232"/>
      <c r="B50" s="389" t="s">
        <v>286</v>
      </c>
      <c r="C50" s="389"/>
      <c r="D50" s="227">
        <v>75030</v>
      </c>
    </row>
    <row r="51" spans="1:4" hidden="1">
      <c r="A51" s="231"/>
      <c r="B51" s="399" t="s">
        <v>287</v>
      </c>
      <c r="C51" s="399"/>
      <c r="D51" s="227"/>
    </row>
    <row r="52" spans="1:4" ht="16.5" customHeight="1">
      <c r="A52" s="157"/>
      <c r="B52" s="399" t="s">
        <v>288</v>
      </c>
      <c r="C52" s="399"/>
      <c r="D52" s="227">
        <v>32557</v>
      </c>
    </row>
    <row r="53" spans="1:4" ht="1.5" hidden="1" customHeight="1">
      <c r="A53" s="85"/>
      <c r="B53" s="399"/>
      <c r="C53" s="399"/>
      <c r="D53" s="227"/>
    </row>
    <row r="54" spans="1:4" ht="31.5" hidden="1" customHeight="1">
      <c r="A54" s="157"/>
      <c r="B54" s="387"/>
      <c r="C54" s="387"/>
      <c r="D54" s="227"/>
    </row>
    <row r="55" spans="1:4" ht="31.5" hidden="1" customHeight="1">
      <c r="A55" s="157"/>
      <c r="B55" s="387"/>
      <c r="C55" s="387"/>
      <c r="D55" s="227"/>
    </row>
    <row r="56" spans="1:4" ht="31.5" hidden="1" customHeight="1">
      <c r="A56" s="87">
        <v>23531000000</v>
      </c>
      <c r="B56" s="401" t="s">
        <v>39</v>
      </c>
      <c r="C56" s="401"/>
      <c r="D56" s="227"/>
    </row>
    <row r="57" spans="1:4" ht="31.5" hidden="1" customHeight="1">
      <c r="A57" s="85"/>
      <c r="B57" s="389" t="s">
        <v>46</v>
      </c>
      <c r="C57" s="389"/>
      <c r="D57" s="227"/>
    </row>
    <row r="58" spans="1:4" ht="31.5" hidden="1" customHeight="1">
      <c r="A58" s="157"/>
      <c r="B58" s="387"/>
      <c r="C58" s="387"/>
      <c r="D58" s="227"/>
    </row>
    <row r="59" spans="1:4" ht="31.5" hidden="1" customHeight="1">
      <c r="A59" s="157"/>
      <c r="B59" s="387"/>
      <c r="C59" s="387"/>
      <c r="D59" s="227"/>
    </row>
    <row r="60" spans="1:4" ht="31.5" hidden="1" customHeight="1">
      <c r="A60" s="87">
        <v>23557000000</v>
      </c>
      <c r="B60" s="401" t="s">
        <v>40</v>
      </c>
      <c r="C60" s="401"/>
      <c r="D60" s="227"/>
    </row>
    <row r="61" spans="1:4" ht="31.5" hidden="1" customHeight="1">
      <c r="A61" s="107"/>
      <c r="B61" s="387"/>
      <c r="C61" s="387"/>
      <c r="D61" s="227"/>
    </row>
    <row r="62" spans="1:4" ht="0.75" hidden="1" customHeight="1">
      <c r="A62" s="107"/>
      <c r="B62" s="387"/>
      <c r="C62" s="387"/>
      <c r="D62" s="227"/>
    </row>
    <row r="63" spans="1:4" ht="31.5" hidden="1" customHeight="1">
      <c r="A63" s="107"/>
      <c r="B63" s="387"/>
      <c r="C63" s="387"/>
      <c r="D63" s="227"/>
    </row>
    <row r="64" spans="1:4" ht="31.5" hidden="1" customHeight="1">
      <c r="A64" s="107"/>
      <c r="B64" s="387"/>
      <c r="C64" s="387"/>
      <c r="D64" s="227"/>
    </row>
    <row r="65" spans="1:4" ht="31.5" hidden="1" customHeight="1">
      <c r="A65" s="107"/>
      <c r="B65" s="387"/>
      <c r="C65" s="387"/>
      <c r="D65" s="227"/>
    </row>
    <row r="66" spans="1:4" ht="31.5" hidden="1" customHeight="1">
      <c r="A66" s="107"/>
      <c r="B66" s="387"/>
      <c r="C66" s="387"/>
      <c r="D66" s="227"/>
    </row>
    <row r="67" spans="1:4" ht="46.5" customHeight="1">
      <c r="A67" s="157"/>
      <c r="B67" s="399" t="s">
        <v>444</v>
      </c>
      <c r="C67" s="399"/>
      <c r="D67" s="227">
        <v>14600</v>
      </c>
    </row>
    <row r="68" spans="1:4" ht="33" customHeight="1">
      <c r="A68" s="157"/>
      <c r="B68" s="399" t="s">
        <v>418</v>
      </c>
      <c r="C68" s="399"/>
      <c r="D68" s="227">
        <v>9404</v>
      </c>
    </row>
    <row r="69" spans="1:4">
      <c r="A69" s="157">
        <v>23534000000</v>
      </c>
      <c r="B69" s="387" t="s">
        <v>383</v>
      </c>
      <c r="C69" s="387"/>
      <c r="D69" s="227">
        <f>D71+D72+D73+D74</f>
        <v>214018</v>
      </c>
    </row>
    <row r="70" spans="1:4" ht="14.25" customHeight="1">
      <c r="A70" s="107"/>
      <c r="B70" s="400" t="s">
        <v>285</v>
      </c>
      <c r="C70" s="400"/>
      <c r="D70" s="227"/>
    </row>
    <row r="71" spans="1:4" ht="31.5" customHeight="1">
      <c r="A71" s="107"/>
      <c r="B71" s="389" t="s">
        <v>382</v>
      </c>
      <c r="C71" s="389"/>
      <c r="D71" s="227">
        <v>18293</v>
      </c>
    </row>
    <row r="72" spans="1:4" ht="31.5" customHeight="1">
      <c r="A72" s="107"/>
      <c r="B72" s="389" t="s">
        <v>382</v>
      </c>
      <c r="C72" s="389"/>
      <c r="D72" s="227">
        <v>15140</v>
      </c>
    </row>
    <row r="73" spans="1:4" ht="31.5" customHeight="1">
      <c r="A73" s="107"/>
      <c r="B73" s="387" t="s">
        <v>381</v>
      </c>
      <c r="C73" s="387"/>
      <c r="D73" s="227">
        <v>178793</v>
      </c>
    </row>
    <row r="74" spans="1:4" ht="31.5" customHeight="1">
      <c r="A74" s="231"/>
      <c r="B74" s="399" t="s">
        <v>418</v>
      </c>
      <c r="C74" s="399"/>
      <c r="D74" s="227">
        <v>1792</v>
      </c>
    </row>
    <row r="75" spans="1:4" ht="44.25" customHeight="1">
      <c r="A75" s="226">
        <v>41055000</v>
      </c>
      <c r="B75" s="397" t="s">
        <v>284</v>
      </c>
      <c r="C75" s="398"/>
      <c r="D75" s="230">
        <v>473404</v>
      </c>
    </row>
    <row r="76" spans="1:4">
      <c r="A76" s="85" t="s">
        <v>41</v>
      </c>
      <c r="B76" s="389" t="s">
        <v>283</v>
      </c>
      <c r="C76" s="390"/>
      <c r="D76" s="227">
        <f>D75</f>
        <v>473404</v>
      </c>
    </row>
    <row r="77" spans="1:4">
      <c r="A77" s="388" t="s">
        <v>47</v>
      </c>
      <c r="B77" s="388"/>
      <c r="C77" s="388"/>
      <c r="D77" s="388"/>
    </row>
    <row r="78" spans="1:4" ht="30" customHeight="1">
      <c r="A78" s="226">
        <v>41034500</v>
      </c>
      <c r="B78" s="395" t="s">
        <v>406</v>
      </c>
      <c r="C78" s="395"/>
      <c r="D78" s="228">
        <v>4835719</v>
      </c>
    </row>
    <row r="79" spans="1:4">
      <c r="A79" s="85">
        <v>99000000000</v>
      </c>
      <c r="B79" s="389" t="s">
        <v>44</v>
      </c>
      <c r="C79" s="389" t="s">
        <v>45</v>
      </c>
      <c r="D79" s="229">
        <f>D78</f>
        <v>4835719</v>
      </c>
    </row>
    <row r="80" spans="1:4" ht="15" customHeight="1">
      <c r="A80" s="226">
        <v>41053900</v>
      </c>
      <c r="B80" s="397" t="s">
        <v>147</v>
      </c>
      <c r="C80" s="398"/>
      <c r="D80" s="230">
        <f>D82+D81</f>
        <v>700000</v>
      </c>
    </row>
    <row r="81" spans="1:5">
      <c r="A81" s="157">
        <v>23304200000</v>
      </c>
      <c r="B81" s="387" t="s">
        <v>426</v>
      </c>
      <c r="C81" s="387"/>
      <c r="D81" s="227">
        <v>150000</v>
      </c>
    </row>
    <row r="82" spans="1:5" ht="15" customHeight="1">
      <c r="A82" s="85" t="s">
        <v>41</v>
      </c>
      <c r="B82" s="389" t="s">
        <v>283</v>
      </c>
      <c r="C82" s="390"/>
      <c r="D82" s="227">
        <v>550000</v>
      </c>
    </row>
    <row r="83" spans="1:5" ht="15" customHeight="1">
      <c r="A83" s="226">
        <v>41055000</v>
      </c>
      <c r="B83" s="397" t="s">
        <v>284</v>
      </c>
      <c r="C83" s="398"/>
      <c r="D83" s="230">
        <f>D84</f>
        <v>900000</v>
      </c>
    </row>
    <row r="84" spans="1:5" ht="15" customHeight="1">
      <c r="A84" s="85" t="s">
        <v>41</v>
      </c>
      <c r="B84" s="389" t="s">
        <v>283</v>
      </c>
      <c r="C84" s="390"/>
      <c r="D84" s="227">
        <v>900000</v>
      </c>
    </row>
    <row r="85" spans="1:5">
      <c r="A85" s="226" t="s">
        <v>205</v>
      </c>
      <c r="B85" s="396" t="s">
        <v>48</v>
      </c>
      <c r="C85" s="396"/>
      <c r="D85" s="237">
        <f>D86+D87</f>
        <v>76145035</v>
      </c>
    </row>
    <row r="86" spans="1:5">
      <c r="A86" s="226" t="s">
        <v>205</v>
      </c>
      <c r="B86" s="391" t="s">
        <v>49</v>
      </c>
      <c r="C86" s="391"/>
      <c r="D86" s="233">
        <f>D15+D19+D21+D25+D27+D29+D31+D33+D35+D75+D23+D17</f>
        <v>69709316</v>
      </c>
    </row>
    <row r="87" spans="1:5">
      <c r="A87" s="226" t="s">
        <v>205</v>
      </c>
      <c r="B87" s="391" t="s">
        <v>50</v>
      </c>
      <c r="C87" s="391"/>
      <c r="D87" s="233">
        <f>D80+D78+D83</f>
        <v>6435719</v>
      </c>
    </row>
    <row r="88" spans="1:5">
      <c r="A88" s="88"/>
      <c r="B88" s="89"/>
      <c r="C88" s="89"/>
      <c r="D88" s="90"/>
    </row>
    <row r="89" spans="1:5" ht="23.25" customHeight="1">
      <c r="A89" s="383" t="s">
        <v>51</v>
      </c>
      <c r="B89" s="383"/>
      <c r="C89" s="383"/>
      <c r="D89" s="384"/>
      <c r="E89" s="91"/>
    </row>
    <row r="90" spans="1:5">
      <c r="A90" s="88"/>
      <c r="B90" s="89"/>
      <c r="C90" s="91"/>
      <c r="D90" s="92" t="s">
        <v>207</v>
      </c>
      <c r="E90" s="91"/>
    </row>
    <row r="91" spans="1:5" ht="114">
      <c r="A91" s="220" t="s">
        <v>52</v>
      </c>
      <c r="B91" s="220" t="s">
        <v>173</v>
      </c>
      <c r="C91" s="220" t="s">
        <v>58</v>
      </c>
      <c r="D91" s="84" t="s">
        <v>128</v>
      </c>
    </row>
    <row r="92" spans="1:5">
      <c r="A92" s="85">
        <v>1</v>
      </c>
      <c r="B92" s="221">
        <v>2</v>
      </c>
      <c r="C92" s="93">
        <v>3</v>
      </c>
      <c r="D92" s="86">
        <v>4</v>
      </c>
    </row>
    <row r="93" spans="1:5">
      <c r="A93" s="385" t="s">
        <v>53</v>
      </c>
      <c r="B93" s="385"/>
      <c r="C93" s="385"/>
      <c r="D93" s="385"/>
    </row>
    <row r="94" spans="1:5">
      <c r="A94" s="274">
        <v>3719770</v>
      </c>
      <c r="B94" s="274">
        <v>9770</v>
      </c>
      <c r="C94" s="275" t="s">
        <v>147</v>
      </c>
      <c r="D94" s="230">
        <f>D95+D97</f>
        <v>50100</v>
      </c>
    </row>
    <row r="95" spans="1:5">
      <c r="A95" s="381" t="s">
        <v>441</v>
      </c>
      <c r="B95" s="382"/>
      <c r="C95" s="382"/>
      <c r="D95" s="235">
        <v>50100</v>
      </c>
    </row>
    <row r="96" spans="1:5">
      <c r="A96" s="221">
        <v>23100000000</v>
      </c>
      <c r="B96" s="221"/>
      <c r="C96" s="276" t="s">
        <v>283</v>
      </c>
      <c r="D96" s="227">
        <v>50100</v>
      </c>
    </row>
    <row r="97" spans="1:4" hidden="1">
      <c r="A97" s="392" t="s">
        <v>443</v>
      </c>
      <c r="B97" s="393"/>
      <c r="C97" s="393"/>
      <c r="D97" s="282">
        <f>D98</f>
        <v>0</v>
      </c>
    </row>
    <row r="98" spans="1:4" hidden="1">
      <c r="A98" s="285">
        <v>23304200000</v>
      </c>
      <c r="B98" s="285"/>
      <c r="C98" s="286" t="s">
        <v>426</v>
      </c>
      <c r="D98" s="287"/>
    </row>
    <row r="99" spans="1:4" ht="29.25" customHeight="1">
      <c r="A99" s="226">
        <v>3719800</v>
      </c>
      <c r="B99" s="226">
        <v>9800</v>
      </c>
      <c r="C99" s="281" t="s">
        <v>398</v>
      </c>
      <c r="D99" s="230">
        <f>D100+D101+D103+D102</f>
        <v>60000</v>
      </c>
    </row>
    <row r="100" spans="1:4" ht="29.25" customHeight="1">
      <c r="A100" s="386" t="s">
        <v>422</v>
      </c>
      <c r="B100" s="380"/>
      <c r="C100" s="380"/>
      <c r="D100" s="235">
        <v>20000</v>
      </c>
    </row>
    <row r="101" spans="1:4" s="94" customFormat="1" ht="29.25" hidden="1" customHeight="1">
      <c r="A101" s="379" t="s">
        <v>423</v>
      </c>
      <c r="B101" s="380"/>
      <c r="C101" s="380"/>
      <c r="D101" s="235"/>
    </row>
    <row r="102" spans="1:4" s="94" customFormat="1" ht="43.5" customHeight="1">
      <c r="A102" s="386" t="s">
        <v>424</v>
      </c>
      <c r="B102" s="380"/>
      <c r="C102" s="380"/>
      <c r="D102" s="235">
        <v>25000</v>
      </c>
    </row>
    <row r="103" spans="1:4">
      <c r="A103" s="386" t="s">
        <v>450</v>
      </c>
      <c r="B103" s="394"/>
      <c r="C103" s="394"/>
      <c r="D103" s="233">
        <v>15000</v>
      </c>
    </row>
    <row r="104" spans="1:4" ht="15" customHeight="1">
      <c r="A104" s="85">
        <v>99000000000</v>
      </c>
      <c r="B104" s="85"/>
      <c r="C104" s="238" t="s">
        <v>44</v>
      </c>
      <c r="D104" s="236">
        <f>D99</f>
        <v>60000</v>
      </c>
    </row>
    <row r="105" spans="1:4">
      <c r="A105" s="388" t="s">
        <v>54</v>
      </c>
      <c r="B105" s="388"/>
      <c r="C105" s="388"/>
      <c r="D105" s="388"/>
    </row>
    <row r="106" spans="1:4">
      <c r="A106" s="226">
        <v>3719770</v>
      </c>
      <c r="B106" s="226">
        <v>9770</v>
      </c>
      <c r="C106" s="234" t="s">
        <v>147</v>
      </c>
      <c r="D106" s="237">
        <f>D109+D107</f>
        <v>185000</v>
      </c>
    </row>
    <row r="107" spans="1:4" hidden="1">
      <c r="A107" s="381" t="s">
        <v>448</v>
      </c>
      <c r="B107" s="382"/>
      <c r="C107" s="382"/>
      <c r="D107" s="233">
        <v>0</v>
      </c>
    </row>
    <row r="108" spans="1:4" hidden="1">
      <c r="A108" s="85">
        <v>23567000000</v>
      </c>
      <c r="B108" s="85"/>
      <c r="C108" s="238" t="s">
        <v>449</v>
      </c>
      <c r="D108" s="236"/>
    </row>
    <row r="109" spans="1:4">
      <c r="A109" s="381" t="s">
        <v>425</v>
      </c>
      <c r="B109" s="382"/>
      <c r="C109" s="382"/>
      <c r="D109" s="233">
        <v>185000</v>
      </c>
    </row>
    <row r="110" spans="1:4">
      <c r="A110" s="85">
        <v>23100000000</v>
      </c>
      <c r="B110" s="85"/>
      <c r="C110" s="238" t="s">
        <v>283</v>
      </c>
      <c r="D110" s="236">
        <f>D106</f>
        <v>185000</v>
      </c>
    </row>
    <row r="111" spans="1:4" ht="30.75" customHeight="1">
      <c r="A111" s="226">
        <v>3719800</v>
      </c>
      <c r="B111" s="226">
        <v>9800</v>
      </c>
      <c r="C111" s="281" t="s">
        <v>398</v>
      </c>
      <c r="D111" s="230">
        <f>D112</f>
        <v>25000</v>
      </c>
    </row>
    <row r="112" spans="1:4" ht="30" customHeight="1">
      <c r="A112" s="379" t="s">
        <v>423</v>
      </c>
      <c r="B112" s="380"/>
      <c r="C112" s="380"/>
      <c r="D112" s="235">
        <v>25000</v>
      </c>
    </row>
    <row r="113" spans="1:6" s="98" customFormat="1">
      <c r="A113" s="95" t="s">
        <v>205</v>
      </c>
      <c r="B113" s="96" t="s">
        <v>205</v>
      </c>
      <c r="C113" s="97" t="s">
        <v>55</v>
      </c>
      <c r="D113" s="233">
        <f>D114+D115</f>
        <v>320100</v>
      </c>
      <c r="F113" s="99"/>
    </row>
    <row r="114" spans="1:6" s="98" customFormat="1">
      <c r="A114" s="85" t="s">
        <v>205</v>
      </c>
      <c r="B114" s="221" t="s">
        <v>205</v>
      </c>
      <c r="C114" s="100" t="s">
        <v>49</v>
      </c>
      <c r="D114" s="233">
        <f>D99+D94</f>
        <v>110100</v>
      </c>
      <c r="F114" s="99"/>
    </row>
    <row r="115" spans="1:6">
      <c r="A115" s="85" t="s">
        <v>205</v>
      </c>
      <c r="B115" s="221" t="s">
        <v>205</v>
      </c>
      <c r="C115" s="100" t="s">
        <v>50</v>
      </c>
      <c r="D115" s="233">
        <f>D106+D111</f>
        <v>210000</v>
      </c>
    </row>
    <row r="116" spans="1:6">
      <c r="A116" s="88"/>
      <c r="B116" s="89"/>
      <c r="C116" s="239"/>
      <c r="D116" s="240"/>
    </row>
    <row r="117" spans="1:6">
      <c r="A117" s="88"/>
      <c r="B117" s="89"/>
      <c r="C117" s="91"/>
      <c r="D117" s="92"/>
    </row>
    <row r="118" spans="1:6">
      <c r="B118" s="80" t="s">
        <v>114</v>
      </c>
      <c r="D118" s="106" t="s">
        <v>59</v>
      </c>
    </row>
    <row r="119" spans="1:6">
      <c r="D119" s="81" t="s">
        <v>60</v>
      </c>
    </row>
  </sheetData>
  <mergeCells count="94">
    <mergeCell ref="B12:C12"/>
    <mergeCell ref="B30:C30"/>
    <mergeCell ref="B17:C17"/>
    <mergeCell ref="B13:C13"/>
    <mergeCell ref="B15:C15"/>
    <mergeCell ref="B25:C25"/>
    <mergeCell ref="B24:C24"/>
    <mergeCell ref="B22:C22"/>
    <mergeCell ref="B21:C21"/>
    <mergeCell ref="B23:C23"/>
    <mergeCell ref="B28:C28"/>
    <mergeCell ref="B31:C31"/>
    <mergeCell ref="B32:C32"/>
    <mergeCell ref="B34:C34"/>
    <mergeCell ref="B20:C20"/>
    <mergeCell ref="B33:C33"/>
    <mergeCell ref="B55:C55"/>
    <mergeCell ref="B54:C54"/>
    <mergeCell ref="A1:B1"/>
    <mergeCell ref="C2:D2"/>
    <mergeCell ref="A4:D4"/>
    <mergeCell ref="A7:B7"/>
    <mergeCell ref="B19:C19"/>
    <mergeCell ref="B18:C18"/>
    <mergeCell ref="A8:B8"/>
    <mergeCell ref="A10:D10"/>
    <mergeCell ref="A14:D14"/>
    <mergeCell ref="B16:C16"/>
    <mergeCell ref="B35:C35"/>
    <mergeCell ref="B26:C26"/>
    <mergeCell ref="B27:C27"/>
    <mergeCell ref="B29:C29"/>
    <mergeCell ref="B46:C46"/>
    <mergeCell ref="B47:C47"/>
    <mergeCell ref="B50:C50"/>
    <mergeCell ref="B51:C51"/>
    <mergeCell ref="B48:C48"/>
    <mergeCell ref="B36:C36"/>
    <mergeCell ref="B45:C45"/>
    <mergeCell ref="B62:C62"/>
    <mergeCell ref="B61:C61"/>
    <mergeCell ref="B58:C58"/>
    <mergeCell ref="B38:C38"/>
    <mergeCell ref="B37:C37"/>
    <mergeCell ref="B44:C44"/>
    <mergeCell ref="B52:C52"/>
    <mergeCell ref="B49:C49"/>
    <mergeCell ref="B40:C40"/>
    <mergeCell ref="B39:C39"/>
    <mergeCell ref="B42:C42"/>
    <mergeCell ref="B43:C43"/>
    <mergeCell ref="B53:C53"/>
    <mergeCell ref="B41:C41"/>
    <mergeCell ref="B57:C57"/>
    <mergeCell ref="B56:C56"/>
    <mergeCell ref="B60:C60"/>
    <mergeCell ref="B59:C59"/>
    <mergeCell ref="B75:C75"/>
    <mergeCell ref="B74:C74"/>
    <mergeCell ref="B72:C72"/>
    <mergeCell ref="B67:C67"/>
    <mergeCell ref="B69:C69"/>
    <mergeCell ref="B71:C71"/>
    <mergeCell ref="B63:C63"/>
    <mergeCell ref="B64:C64"/>
    <mergeCell ref="B87:C87"/>
    <mergeCell ref="B78:C78"/>
    <mergeCell ref="B85:C85"/>
    <mergeCell ref="B82:C82"/>
    <mergeCell ref="B81:C81"/>
    <mergeCell ref="B80:C80"/>
    <mergeCell ref="B83:C83"/>
    <mergeCell ref="B84:C84"/>
    <mergeCell ref="B65:C65"/>
    <mergeCell ref="A77:D77"/>
    <mergeCell ref="B76:C76"/>
    <mergeCell ref="B73:C73"/>
    <mergeCell ref="B86:C86"/>
    <mergeCell ref="B79:C79"/>
    <mergeCell ref="B68:C68"/>
    <mergeCell ref="B70:C70"/>
    <mergeCell ref="B66:C66"/>
    <mergeCell ref="A112:C112"/>
    <mergeCell ref="A109:C109"/>
    <mergeCell ref="A89:D89"/>
    <mergeCell ref="A93:D93"/>
    <mergeCell ref="A100:C100"/>
    <mergeCell ref="A101:C101"/>
    <mergeCell ref="A107:C107"/>
    <mergeCell ref="A102:C102"/>
    <mergeCell ref="A95:C95"/>
    <mergeCell ref="A97:C97"/>
    <mergeCell ref="A105:D105"/>
    <mergeCell ref="A103:C103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64" fitToHeight="2" orientation="portrait" r:id="rId1"/>
  <headerFooter alignWithMargins="0"/>
  <rowBreaks count="1" manualBreakCount="1">
    <brk id="88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37" zoomScale="60" zoomScaleNormal="100" workbookViewId="0">
      <selection activeCell="A3" sqref="A3:J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2.5" style="46" customWidth="1"/>
    <col min="5" max="5" width="53.5" style="46" customWidth="1"/>
    <col min="6" max="6" width="33.83203125" style="46" customWidth="1"/>
    <col min="7" max="7" width="22.5" style="46" customWidth="1"/>
    <col min="8" max="8" width="21.5" style="46" bestFit="1" customWidth="1"/>
    <col min="9" max="9" width="20" style="46" customWidth="1"/>
    <col min="10" max="10" width="19.33203125" style="46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13" t="s">
        <v>62</v>
      </c>
      <c r="I1" s="413"/>
      <c r="J1" s="413"/>
      <c r="K1" s="108"/>
    </row>
    <row r="2" spans="1:11" ht="36.75" customHeight="1">
      <c r="A2" s="109"/>
      <c r="B2" s="109"/>
      <c r="C2" s="109"/>
      <c r="D2" s="109"/>
      <c r="E2" s="141"/>
      <c r="F2" s="141"/>
      <c r="G2" s="414" t="s">
        <v>468</v>
      </c>
      <c r="H2" s="415"/>
      <c r="I2" s="415"/>
      <c r="J2" s="415"/>
      <c r="K2" s="110"/>
    </row>
    <row r="3" spans="1:11" ht="18.75">
      <c r="A3" s="417" t="s">
        <v>63</v>
      </c>
      <c r="B3" s="417"/>
      <c r="C3" s="417"/>
      <c r="D3" s="417"/>
      <c r="E3" s="417"/>
      <c r="F3" s="417"/>
      <c r="G3" s="417"/>
      <c r="H3" s="417"/>
      <c r="I3" s="417"/>
      <c r="J3" s="417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18">
        <v>23540000000</v>
      </c>
      <c r="B5" s="419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16" t="s">
        <v>162</v>
      </c>
      <c r="B6" s="416"/>
      <c r="C6" s="112"/>
      <c r="D6" s="112"/>
      <c r="E6" s="113"/>
      <c r="F6" s="113"/>
      <c r="G6" s="113"/>
      <c r="H6" s="113"/>
      <c r="I6" s="114"/>
      <c r="J6" s="115" t="s">
        <v>120</v>
      </c>
      <c r="K6" s="110"/>
    </row>
    <row r="7" spans="1:11" ht="15.75">
      <c r="A7" s="429" t="s">
        <v>186</v>
      </c>
      <c r="B7" s="429" t="s">
        <v>187</v>
      </c>
      <c r="C7" s="423" t="s">
        <v>172</v>
      </c>
      <c r="D7" s="423" t="s">
        <v>188</v>
      </c>
      <c r="E7" s="421" t="s">
        <v>156</v>
      </c>
      <c r="F7" s="421" t="s">
        <v>157</v>
      </c>
      <c r="G7" s="421" t="s">
        <v>128</v>
      </c>
      <c r="H7" s="423" t="s">
        <v>136</v>
      </c>
      <c r="I7" s="425" t="s">
        <v>137</v>
      </c>
      <c r="J7" s="426"/>
      <c r="K7" s="110"/>
    </row>
    <row r="8" spans="1:11" ht="144" customHeight="1">
      <c r="A8" s="430"/>
      <c r="B8" s="430"/>
      <c r="C8" s="431"/>
      <c r="D8" s="431"/>
      <c r="E8" s="422"/>
      <c r="F8" s="422"/>
      <c r="G8" s="422"/>
      <c r="H8" s="424"/>
      <c r="I8" s="118" t="s">
        <v>128</v>
      </c>
      <c r="J8" s="118" t="s">
        <v>155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64</v>
      </c>
      <c r="B10" s="120"/>
      <c r="C10" s="120"/>
      <c r="D10" s="121" t="s">
        <v>22</v>
      </c>
      <c r="E10" s="122"/>
      <c r="F10" s="122"/>
      <c r="G10" s="279">
        <f>H10+I10</f>
        <v>16610452.41</v>
      </c>
      <c r="H10" s="279">
        <f>SUM(H11:H33)</f>
        <v>14947812</v>
      </c>
      <c r="I10" s="279">
        <f>SUM(I11:I33)</f>
        <v>1662640.4100000001</v>
      </c>
      <c r="J10" s="279">
        <f>SUM(J11:J33)</f>
        <v>1623000</v>
      </c>
      <c r="K10" s="123"/>
    </row>
    <row r="11" spans="1:11" ht="53.25" customHeight="1">
      <c r="A11" s="120" t="s">
        <v>361</v>
      </c>
      <c r="B11" s="120" t="s">
        <v>362</v>
      </c>
      <c r="C11" s="120" t="s">
        <v>363</v>
      </c>
      <c r="D11" s="177" t="s">
        <v>266</v>
      </c>
      <c r="E11" s="126" t="s">
        <v>316</v>
      </c>
      <c r="F11" s="126" t="s">
        <v>315</v>
      </c>
      <c r="G11" s="279">
        <f>H11</f>
        <v>46667</v>
      </c>
      <c r="H11" s="279">
        <v>46667</v>
      </c>
      <c r="I11" s="279"/>
      <c r="J11" s="279"/>
      <c r="K11" s="123"/>
    </row>
    <row r="12" spans="1:11" ht="34.5" customHeight="1">
      <c r="A12" s="120" t="s">
        <v>309</v>
      </c>
      <c r="B12" s="120" t="s">
        <v>310</v>
      </c>
      <c r="C12" s="120" t="s">
        <v>119</v>
      </c>
      <c r="D12" s="124" t="s">
        <v>148</v>
      </c>
      <c r="E12" s="125" t="s">
        <v>357</v>
      </c>
      <c r="F12" s="126" t="s">
        <v>326</v>
      </c>
      <c r="G12" s="279">
        <f t="shared" ref="G12:G33" si="0">H12+I12</f>
        <v>0</v>
      </c>
      <c r="H12" s="279"/>
      <c r="I12" s="279"/>
      <c r="J12" s="279"/>
      <c r="K12" s="123"/>
    </row>
    <row r="13" spans="1:11" ht="47.25" customHeight="1">
      <c r="A13" s="120" t="s">
        <v>66</v>
      </c>
      <c r="B13" s="120" t="s">
        <v>67</v>
      </c>
      <c r="C13" s="120" t="s">
        <v>159</v>
      </c>
      <c r="D13" s="127" t="s">
        <v>160</v>
      </c>
      <c r="E13" s="126" t="s">
        <v>316</v>
      </c>
      <c r="F13" s="126" t="s">
        <v>315</v>
      </c>
      <c r="G13" s="279">
        <f t="shared" si="0"/>
        <v>392368.41</v>
      </c>
      <c r="H13" s="279">
        <f>дод.3!E40</f>
        <v>392368.41</v>
      </c>
      <c r="I13" s="279"/>
      <c r="J13" s="279"/>
      <c r="K13" s="110"/>
    </row>
    <row r="14" spans="1:11" ht="1.5" hidden="1" customHeight="1">
      <c r="A14" s="120" t="s">
        <v>70</v>
      </c>
      <c r="B14" s="120" t="s">
        <v>71</v>
      </c>
      <c r="C14" s="120" t="s">
        <v>72</v>
      </c>
      <c r="D14" s="124" t="s">
        <v>161</v>
      </c>
      <c r="E14" s="126" t="s">
        <v>68</v>
      </c>
      <c r="F14" s="126" t="s">
        <v>69</v>
      </c>
      <c r="G14" s="279">
        <f t="shared" si="0"/>
        <v>0</v>
      </c>
      <c r="H14" s="279"/>
      <c r="I14" s="279"/>
      <c r="J14" s="279"/>
      <c r="K14" s="110"/>
    </row>
    <row r="15" spans="1:11" ht="47.25">
      <c r="A15" s="120" t="s">
        <v>24</v>
      </c>
      <c r="B15" s="120" t="s">
        <v>25</v>
      </c>
      <c r="C15" s="120" t="s">
        <v>26</v>
      </c>
      <c r="D15" s="124" t="s">
        <v>20</v>
      </c>
      <c r="E15" s="126" t="s">
        <v>316</v>
      </c>
      <c r="F15" s="126" t="s">
        <v>315</v>
      </c>
      <c r="G15" s="279">
        <f t="shared" si="0"/>
        <v>2669974</v>
      </c>
      <c r="H15" s="279">
        <f>дод.3!E42</f>
        <v>2477974</v>
      </c>
      <c r="I15" s="279">
        <f>дод.3!J42</f>
        <v>192000</v>
      </c>
      <c r="J15" s="279">
        <f>дод.3!O42</f>
        <v>192000</v>
      </c>
      <c r="K15" s="110"/>
    </row>
    <row r="16" spans="1:11" ht="49.5" customHeight="1">
      <c r="A16" s="120" t="s">
        <v>27</v>
      </c>
      <c r="B16" s="128">
        <v>6017</v>
      </c>
      <c r="C16" s="120" t="s">
        <v>26</v>
      </c>
      <c r="D16" s="129" t="s">
        <v>29</v>
      </c>
      <c r="E16" s="126" t="s">
        <v>316</v>
      </c>
      <c r="F16" s="126" t="s">
        <v>315</v>
      </c>
      <c r="G16" s="279">
        <f t="shared" si="0"/>
        <v>828244</v>
      </c>
      <c r="H16" s="279">
        <f>дод.3!E43</f>
        <v>828244</v>
      </c>
      <c r="I16" s="279"/>
      <c r="J16" s="279"/>
      <c r="K16" s="130"/>
    </row>
    <row r="17" spans="1:11" ht="48">
      <c r="A17" s="120" t="s">
        <v>30</v>
      </c>
      <c r="B17" s="128">
        <v>6030</v>
      </c>
      <c r="C17" s="120" t="s">
        <v>26</v>
      </c>
      <c r="D17" s="127" t="s">
        <v>21</v>
      </c>
      <c r="E17" s="126" t="s">
        <v>316</v>
      </c>
      <c r="F17" s="126" t="s">
        <v>315</v>
      </c>
      <c r="G17" s="279">
        <f t="shared" si="0"/>
        <v>5069260</v>
      </c>
      <c r="H17" s="279">
        <f>дод.3!E44</f>
        <v>4688260</v>
      </c>
      <c r="I17" s="279">
        <f>дод.3!J44</f>
        <v>381000</v>
      </c>
      <c r="J17" s="279">
        <f>дод.3!K44</f>
        <v>381000</v>
      </c>
      <c r="K17" s="130"/>
    </row>
    <row r="18" spans="1:11" ht="48">
      <c r="A18" s="120" t="s">
        <v>401</v>
      </c>
      <c r="B18" s="128">
        <v>7461</v>
      </c>
      <c r="C18" s="120" t="s">
        <v>402</v>
      </c>
      <c r="D18" s="124" t="s">
        <v>400</v>
      </c>
      <c r="E18" s="126" t="s">
        <v>316</v>
      </c>
      <c r="F18" s="126" t="s">
        <v>315</v>
      </c>
      <c r="G18" s="279">
        <f>H18+I18</f>
        <v>378265</v>
      </c>
      <c r="H18" s="279">
        <f>дод.3!E47</f>
        <v>338624.59</v>
      </c>
      <c r="I18" s="279">
        <f>дод.3!J47</f>
        <v>39640.410000000003</v>
      </c>
      <c r="J18" s="279"/>
      <c r="K18" s="130"/>
    </row>
    <row r="19" spans="1:11" ht="53.25" customHeight="1">
      <c r="A19" s="120" t="s">
        <v>193</v>
      </c>
      <c r="B19" s="128">
        <v>7693</v>
      </c>
      <c r="C19" s="120" t="s">
        <v>168</v>
      </c>
      <c r="D19" s="124" t="s">
        <v>73</v>
      </c>
      <c r="E19" s="126" t="s">
        <v>336</v>
      </c>
      <c r="F19" s="126" t="s">
        <v>74</v>
      </c>
      <c r="G19" s="279">
        <f t="shared" si="0"/>
        <v>249070</v>
      </c>
      <c r="H19" s="279">
        <f>дод.3!E50</f>
        <v>249070</v>
      </c>
      <c r="I19" s="279"/>
      <c r="J19" s="279"/>
      <c r="K19" s="130"/>
    </row>
    <row r="20" spans="1:11" ht="48" customHeight="1">
      <c r="A20" s="120" t="s">
        <v>318</v>
      </c>
      <c r="B20" s="128">
        <v>8220</v>
      </c>
      <c r="C20" s="120" t="s">
        <v>319</v>
      </c>
      <c r="D20" s="124" t="s">
        <v>291</v>
      </c>
      <c r="E20" s="126" t="s">
        <v>320</v>
      </c>
      <c r="F20" s="126" t="s">
        <v>321</v>
      </c>
      <c r="G20" s="279">
        <f t="shared" si="0"/>
        <v>5500</v>
      </c>
      <c r="H20" s="279">
        <f>дод.3!E53</f>
        <v>5500</v>
      </c>
      <c r="I20" s="279"/>
      <c r="J20" s="279"/>
      <c r="K20" s="130"/>
    </row>
    <row r="21" spans="1:11" ht="54" customHeight="1">
      <c r="A21" s="120" t="s">
        <v>192</v>
      </c>
      <c r="B21" s="131">
        <v>8420</v>
      </c>
      <c r="C21" s="120" t="s">
        <v>175</v>
      </c>
      <c r="D21" s="124" t="s">
        <v>189</v>
      </c>
      <c r="E21" s="126" t="s">
        <v>316</v>
      </c>
      <c r="F21" s="126" t="s">
        <v>315</v>
      </c>
      <c r="G21" s="279">
        <f t="shared" si="0"/>
        <v>60000</v>
      </c>
      <c r="H21" s="279">
        <f>дод.3!E55</f>
        <v>60000</v>
      </c>
      <c r="I21" s="279"/>
      <c r="J21" s="279"/>
      <c r="K21" s="130"/>
    </row>
    <row r="22" spans="1:11" ht="111">
      <c r="A22" s="120" t="s">
        <v>170</v>
      </c>
      <c r="B22" s="128">
        <v>2111</v>
      </c>
      <c r="C22" s="120" t="s">
        <v>204</v>
      </c>
      <c r="D22" s="124" t="s">
        <v>145</v>
      </c>
      <c r="E22" s="126" t="s">
        <v>312</v>
      </c>
      <c r="F22" s="126" t="s">
        <v>314</v>
      </c>
      <c r="G22" s="279">
        <f t="shared" si="0"/>
        <v>1642520</v>
      </c>
      <c r="H22" s="279">
        <f>дод.3!E24</f>
        <v>1642520</v>
      </c>
      <c r="I22" s="279"/>
      <c r="J22" s="279"/>
      <c r="K22" s="130"/>
    </row>
    <row r="23" spans="1:11" ht="63.75">
      <c r="A23" s="120" t="s">
        <v>169</v>
      </c>
      <c r="B23" s="131">
        <v>2010</v>
      </c>
      <c r="C23" s="120" t="s">
        <v>121</v>
      </c>
      <c r="D23" s="124" t="s">
        <v>267</v>
      </c>
      <c r="E23" s="126" t="s">
        <v>313</v>
      </c>
      <c r="F23" s="126" t="s">
        <v>325</v>
      </c>
      <c r="G23" s="279">
        <f t="shared" si="0"/>
        <v>3446980</v>
      </c>
      <c r="H23" s="279">
        <f>дод.3!E21</f>
        <v>2396980</v>
      </c>
      <c r="I23" s="279">
        <f>дод.3!J21</f>
        <v>1050000</v>
      </c>
      <c r="J23" s="279">
        <f>дод.3!K21</f>
        <v>1050000</v>
      </c>
      <c r="K23" s="130"/>
    </row>
    <row r="24" spans="1:11" ht="48">
      <c r="A24" s="120" t="s">
        <v>171</v>
      </c>
      <c r="B24" s="131">
        <v>2144</v>
      </c>
      <c r="C24" s="120" t="s">
        <v>122</v>
      </c>
      <c r="D24" s="124" t="s">
        <v>268</v>
      </c>
      <c r="E24" s="126" t="s">
        <v>316</v>
      </c>
      <c r="F24" s="126" t="s">
        <v>315</v>
      </c>
      <c r="G24" s="279">
        <f t="shared" si="0"/>
        <v>473404</v>
      </c>
      <c r="H24" s="279">
        <f>дод.3!E26</f>
        <v>473404</v>
      </c>
      <c r="I24" s="279"/>
      <c r="J24" s="279"/>
      <c r="K24" s="130"/>
    </row>
    <row r="25" spans="1:11" ht="48">
      <c r="A25" s="120" t="s">
        <v>197</v>
      </c>
      <c r="B25" s="131">
        <v>2152</v>
      </c>
      <c r="C25" s="120" t="s">
        <v>122</v>
      </c>
      <c r="D25" s="124" t="s">
        <v>198</v>
      </c>
      <c r="E25" s="126" t="s">
        <v>316</v>
      </c>
      <c r="F25" s="126" t="s">
        <v>315</v>
      </c>
      <c r="G25" s="279">
        <f t="shared" si="0"/>
        <v>3000</v>
      </c>
      <c r="H25" s="279">
        <f>дод.3!E28</f>
        <v>3000</v>
      </c>
      <c r="I25" s="279"/>
      <c r="J25" s="279"/>
      <c r="K25" s="130"/>
    </row>
    <row r="26" spans="1:11" ht="48">
      <c r="A26" s="120" t="s">
        <v>427</v>
      </c>
      <c r="B26" s="131">
        <v>3032</v>
      </c>
      <c r="C26" s="120" t="s">
        <v>317</v>
      </c>
      <c r="D26" s="124" t="s">
        <v>17</v>
      </c>
      <c r="E26" s="126" t="s">
        <v>316</v>
      </c>
      <c r="F26" s="126" t="s">
        <v>315</v>
      </c>
      <c r="G26" s="279">
        <f t="shared" si="0"/>
        <v>12000</v>
      </c>
      <c r="H26" s="279">
        <f>дод.3!E30</f>
        <v>12000</v>
      </c>
      <c r="I26" s="279"/>
      <c r="J26" s="279"/>
      <c r="K26" s="130"/>
    </row>
    <row r="27" spans="1:11" ht="48">
      <c r="A27" s="120" t="s">
        <v>428</v>
      </c>
      <c r="B27" s="131">
        <v>3033</v>
      </c>
      <c r="C27" s="120" t="s">
        <v>317</v>
      </c>
      <c r="D27" s="124" t="s">
        <v>18</v>
      </c>
      <c r="E27" s="126" t="s">
        <v>316</v>
      </c>
      <c r="F27" s="126" t="s">
        <v>315</v>
      </c>
      <c r="G27" s="279">
        <f t="shared" si="0"/>
        <v>683933</v>
      </c>
      <c r="H27" s="279">
        <f>дод.3!E31</f>
        <v>683933</v>
      </c>
      <c r="I27" s="279"/>
      <c r="J27" s="279"/>
      <c r="K27" s="130"/>
    </row>
    <row r="28" spans="1:11" ht="48">
      <c r="A28" s="120" t="s">
        <v>429</v>
      </c>
      <c r="B28" s="131">
        <v>3050</v>
      </c>
      <c r="C28" s="120" t="s">
        <v>317</v>
      </c>
      <c r="D28" s="124" t="s">
        <v>177</v>
      </c>
      <c r="E28" s="126" t="s">
        <v>316</v>
      </c>
      <c r="F28" s="126" t="s">
        <v>315</v>
      </c>
      <c r="G28" s="279">
        <f t="shared" si="0"/>
        <v>416792</v>
      </c>
      <c r="H28" s="279">
        <f>дод.3!E32</f>
        <v>416792</v>
      </c>
      <c r="I28" s="279"/>
      <c r="J28" s="279"/>
      <c r="K28" s="130"/>
    </row>
    <row r="29" spans="1:11" ht="48">
      <c r="A29" s="120" t="s">
        <v>430</v>
      </c>
      <c r="B29" s="131">
        <v>3090</v>
      </c>
      <c r="C29" s="120" t="s">
        <v>323</v>
      </c>
      <c r="D29" s="124" t="s">
        <v>176</v>
      </c>
      <c r="E29" s="126" t="s">
        <v>316</v>
      </c>
      <c r="F29" s="126" t="s">
        <v>315</v>
      </c>
      <c r="G29" s="279">
        <f t="shared" si="0"/>
        <v>8148</v>
      </c>
      <c r="H29" s="279">
        <f>дод.3!E33</f>
        <v>8148</v>
      </c>
      <c r="I29" s="279"/>
      <c r="J29" s="279"/>
      <c r="K29" s="130"/>
    </row>
    <row r="30" spans="1:11" ht="97.5" customHeight="1">
      <c r="A30" s="120" t="s">
        <v>431</v>
      </c>
      <c r="B30" s="131">
        <v>3160</v>
      </c>
      <c r="C30" s="120" t="s">
        <v>125</v>
      </c>
      <c r="D30" s="124" t="s">
        <v>150</v>
      </c>
      <c r="E30" s="126" t="s">
        <v>316</v>
      </c>
      <c r="F30" s="126" t="s">
        <v>315</v>
      </c>
      <c r="G30" s="279">
        <f t="shared" si="0"/>
        <v>203588</v>
      </c>
      <c r="H30" s="279">
        <f>дод.3!E37</f>
        <v>203588</v>
      </c>
      <c r="I30" s="279"/>
      <c r="J30" s="279"/>
      <c r="K30" s="130"/>
    </row>
    <row r="31" spans="1:11" ht="86.25" customHeight="1">
      <c r="A31" s="120" t="s">
        <v>432</v>
      </c>
      <c r="B31" s="131">
        <v>3180</v>
      </c>
      <c r="C31" s="120" t="s">
        <v>324</v>
      </c>
      <c r="D31" s="124" t="s">
        <v>271</v>
      </c>
      <c r="E31" s="126" t="s">
        <v>316</v>
      </c>
      <c r="F31" s="126" t="s">
        <v>315</v>
      </c>
      <c r="G31" s="279">
        <f t="shared" si="0"/>
        <v>3000</v>
      </c>
      <c r="H31" s="279">
        <f>дод.3!E38</f>
        <v>3000</v>
      </c>
      <c r="I31" s="279"/>
      <c r="J31" s="279"/>
      <c r="K31" s="130"/>
    </row>
    <row r="32" spans="1:11" ht="86.25" customHeight="1">
      <c r="A32" s="120" t="s">
        <v>433</v>
      </c>
      <c r="B32" s="131">
        <v>3171</v>
      </c>
      <c r="C32" s="120" t="s">
        <v>125</v>
      </c>
      <c r="D32" s="124" t="s">
        <v>307</v>
      </c>
      <c r="E32" s="126" t="s">
        <v>316</v>
      </c>
      <c r="F32" s="126" t="s">
        <v>315</v>
      </c>
      <c r="G32" s="279">
        <f t="shared" si="0"/>
        <v>11739</v>
      </c>
      <c r="H32" s="279">
        <f>дод.3!E39</f>
        <v>11739</v>
      </c>
      <c r="I32" s="279"/>
      <c r="J32" s="279"/>
      <c r="K32" s="130"/>
    </row>
    <row r="33" spans="1:11" ht="86.25" customHeight="1">
      <c r="A33" s="120" t="s">
        <v>434</v>
      </c>
      <c r="B33" s="131">
        <v>8120</v>
      </c>
      <c r="C33" s="200">
        <v>380</v>
      </c>
      <c r="D33" s="201" t="s">
        <v>393</v>
      </c>
      <c r="E33" s="126" t="s">
        <v>394</v>
      </c>
      <c r="F33" s="126"/>
      <c r="G33" s="279">
        <f t="shared" si="0"/>
        <v>6000</v>
      </c>
      <c r="H33" s="279">
        <f>дод.3!E52</f>
        <v>6000</v>
      </c>
      <c r="I33" s="279"/>
      <c r="J33" s="279"/>
      <c r="K33" s="130"/>
    </row>
    <row r="34" spans="1:11" ht="34.5" customHeight="1">
      <c r="A34" s="120" t="s">
        <v>377</v>
      </c>
      <c r="B34" s="132"/>
      <c r="C34" s="120"/>
      <c r="D34" s="133" t="s">
        <v>75</v>
      </c>
      <c r="E34" s="126"/>
      <c r="F34" s="126"/>
      <c r="G34" s="279">
        <f>H34</f>
        <v>1652326</v>
      </c>
      <c r="H34" s="279">
        <f>H37</f>
        <v>1652326</v>
      </c>
      <c r="I34" s="279"/>
      <c r="J34" s="279"/>
      <c r="K34" s="130"/>
    </row>
    <row r="35" spans="1:11" ht="38.25" hidden="1" customHeight="1">
      <c r="A35" s="120" t="s">
        <v>76</v>
      </c>
      <c r="B35" s="120" t="s">
        <v>125</v>
      </c>
      <c r="C35" s="120" t="s">
        <v>77</v>
      </c>
      <c r="D35" s="124" t="s">
        <v>65</v>
      </c>
      <c r="E35" s="134" t="s">
        <v>78</v>
      </c>
      <c r="F35" s="126" t="s">
        <v>69</v>
      </c>
      <c r="G35" s="279">
        <f>H35+I35</f>
        <v>0</v>
      </c>
      <c r="H35" s="279"/>
      <c r="I35" s="279"/>
      <c r="J35" s="279"/>
      <c r="K35" s="130"/>
    </row>
    <row r="36" spans="1:11" ht="36.75" hidden="1" customHeight="1">
      <c r="A36" s="120" t="s">
        <v>144</v>
      </c>
      <c r="B36" s="120" t="s">
        <v>126</v>
      </c>
      <c r="C36" s="120" t="s">
        <v>124</v>
      </c>
      <c r="D36" s="124" t="s">
        <v>65</v>
      </c>
      <c r="E36" s="134" t="s">
        <v>79</v>
      </c>
      <c r="F36" s="126" t="s">
        <v>69</v>
      </c>
      <c r="G36" s="279">
        <f>H36+I36</f>
        <v>0</v>
      </c>
      <c r="H36" s="279"/>
      <c r="I36" s="279"/>
      <c r="J36" s="279"/>
      <c r="K36" s="130"/>
    </row>
    <row r="37" spans="1:11" ht="31.5" customHeight="1">
      <c r="A37" s="120" t="s">
        <v>322</v>
      </c>
      <c r="B37" s="120" t="s">
        <v>310</v>
      </c>
      <c r="C37" s="120" t="s">
        <v>119</v>
      </c>
      <c r="D37" s="124" t="s">
        <v>148</v>
      </c>
      <c r="E37" s="125" t="s">
        <v>357</v>
      </c>
      <c r="F37" s="126" t="s">
        <v>326</v>
      </c>
      <c r="G37" s="279">
        <f>H37+I37</f>
        <v>1652326</v>
      </c>
      <c r="H37" s="279">
        <f>дод.3!E71-7899</f>
        <v>1652326</v>
      </c>
      <c r="I37" s="279"/>
      <c r="J37" s="279"/>
      <c r="K37" s="130"/>
    </row>
    <row r="38" spans="1:11" ht="38.25" customHeight="1">
      <c r="A38" s="120"/>
      <c r="B38" s="120"/>
      <c r="C38" s="120"/>
      <c r="D38" s="174" t="s">
        <v>82</v>
      </c>
      <c r="E38" s="125"/>
      <c r="F38" s="126"/>
      <c r="G38" s="279">
        <f>H38</f>
        <v>93210</v>
      </c>
      <c r="H38" s="279">
        <f>H39+H40</f>
        <v>93210</v>
      </c>
      <c r="I38" s="279"/>
      <c r="J38" s="279"/>
      <c r="K38" s="130"/>
    </row>
    <row r="39" spans="1:11" ht="48">
      <c r="A39" s="120" t="s">
        <v>311</v>
      </c>
      <c r="B39" s="120" t="s">
        <v>71</v>
      </c>
      <c r="C39" s="120" t="s">
        <v>72</v>
      </c>
      <c r="D39" s="124" t="s">
        <v>161</v>
      </c>
      <c r="E39" s="126" t="s">
        <v>316</v>
      </c>
      <c r="F39" s="126" t="s">
        <v>315</v>
      </c>
      <c r="G39" s="279">
        <f t="shared" ref="G39:G44" si="1">H39+I39</f>
        <v>80000</v>
      </c>
      <c r="H39" s="279">
        <f>дод.3!E92</f>
        <v>80000</v>
      </c>
      <c r="I39" s="279"/>
      <c r="J39" s="279"/>
      <c r="K39" s="130"/>
    </row>
    <row r="40" spans="1:11" ht="48">
      <c r="A40" s="120">
        <v>1015011</v>
      </c>
      <c r="B40" s="120">
        <v>5011</v>
      </c>
      <c r="C40" s="120" t="s">
        <v>178</v>
      </c>
      <c r="D40" s="124" t="s">
        <v>403</v>
      </c>
      <c r="E40" s="209" t="s">
        <v>404</v>
      </c>
      <c r="F40" s="209" t="s">
        <v>405</v>
      </c>
      <c r="G40" s="279">
        <f t="shared" si="1"/>
        <v>13210</v>
      </c>
      <c r="H40" s="279">
        <f>дод.3!E94</f>
        <v>13210</v>
      </c>
      <c r="I40" s="279"/>
      <c r="J40" s="279"/>
      <c r="K40" s="130"/>
    </row>
    <row r="41" spans="1:11" ht="31.5" customHeight="1">
      <c r="A41" s="120"/>
      <c r="B41" s="120"/>
      <c r="C41" s="120"/>
      <c r="D41" s="202" t="s">
        <v>37</v>
      </c>
      <c r="E41" s="126"/>
      <c r="F41" s="126"/>
      <c r="G41" s="279">
        <f t="shared" si="1"/>
        <v>85000</v>
      </c>
      <c r="H41" s="279">
        <f>H42+H43+H44+H45</f>
        <v>60000</v>
      </c>
      <c r="I41" s="279">
        <f>I42+I43+I44+I45</f>
        <v>25000</v>
      </c>
      <c r="J41" s="279">
        <f>J42+J43+J44+J45</f>
        <v>25000</v>
      </c>
      <c r="K41" s="130"/>
    </row>
    <row r="42" spans="1:11" ht="75">
      <c r="A42" s="120" t="s">
        <v>395</v>
      </c>
      <c r="B42" s="120" t="s">
        <v>396</v>
      </c>
      <c r="C42" s="120" t="s">
        <v>129</v>
      </c>
      <c r="D42" s="219" t="s">
        <v>191</v>
      </c>
      <c r="E42" s="219" t="s">
        <v>316</v>
      </c>
      <c r="F42" s="126" t="s">
        <v>315</v>
      </c>
      <c r="G42" s="279">
        <f t="shared" si="1"/>
        <v>20000</v>
      </c>
      <c r="H42" s="279">
        <v>20000</v>
      </c>
      <c r="I42" s="279"/>
      <c r="J42" s="279"/>
      <c r="K42" s="130"/>
    </row>
    <row r="43" spans="1:11" ht="78.75" customHeight="1">
      <c r="A43" s="120" t="s">
        <v>395</v>
      </c>
      <c r="B43" s="120" t="s">
        <v>396</v>
      </c>
      <c r="C43" s="120" t="s">
        <v>129</v>
      </c>
      <c r="D43" s="219" t="s">
        <v>191</v>
      </c>
      <c r="E43" s="219" t="s">
        <v>397</v>
      </c>
      <c r="F43" s="126" t="s">
        <v>464</v>
      </c>
      <c r="G43" s="279">
        <f t="shared" si="1"/>
        <v>25000</v>
      </c>
      <c r="H43" s="279"/>
      <c r="I43" s="279">
        <v>25000</v>
      </c>
      <c r="J43" s="279">
        <v>25000</v>
      </c>
      <c r="K43" s="130"/>
    </row>
    <row r="44" spans="1:11" ht="90.75" customHeight="1">
      <c r="A44" s="120" t="s">
        <v>395</v>
      </c>
      <c r="B44" s="120" t="s">
        <v>396</v>
      </c>
      <c r="C44" s="120" t="s">
        <v>129</v>
      </c>
      <c r="D44" s="219" t="s">
        <v>191</v>
      </c>
      <c r="E44" s="219" t="s">
        <v>415</v>
      </c>
      <c r="F44" s="126" t="s">
        <v>416</v>
      </c>
      <c r="G44" s="279">
        <f t="shared" si="1"/>
        <v>25000</v>
      </c>
      <c r="H44" s="279">
        <v>25000</v>
      </c>
      <c r="I44" s="279"/>
      <c r="J44" s="279"/>
      <c r="K44" s="130"/>
    </row>
    <row r="45" spans="1:11" ht="90.75" customHeight="1">
      <c r="A45" s="120" t="s">
        <v>395</v>
      </c>
      <c r="B45" s="120" t="s">
        <v>396</v>
      </c>
      <c r="C45" s="120" t="s">
        <v>129</v>
      </c>
      <c r="D45" s="219" t="s">
        <v>191</v>
      </c>
      <c r="E45" s="219" t="s">
        <v>462</v>
      </c>
      <c r="F45" s="126" t="s">
        <v>463</v>
      </c>
      <c r="G45" s="279">
        <f>H45+I45</f>
        <v>15000</v>
      </c>
      <c r="H45" s="279">
        <v>15000</v>
      </c>
      <c r="I45" s="279"/>
      <c r="J45" s="279"/>
      <c r="K45" s="130"/>
    </row>
    <row r="46" spans="1:11" ht="18.75">
      <c r="A46" s="135"/>
      <c r="B46" s="135"/>
      <c r="C46" s="136"/>
      <c r="D46" s="137" t="s">
        <v>143</v>
      </c>
      <c r="E46" s="138"/>
      <c r="F46" s="138"/>
      <c r="G46" s="280">
        <f>G38+G34+G10+G41</f>
        <v>18440988.41</v>
      </c>
      <c r="H46" s="280">
        <f>H38+H34+H10+H41</f>
        <v>16753348</v>
      </c>
      <c r="I46" s="280">
        <f>I38+I34+I10+I41</f>
        <v>1687640.4100000001</v>
      </c>
      <c r="J46" s="280">
        <f>J38+J34+J10+J41</f>
        <v>1648000</v>
      </c>
      <c r="K46" s="130"/>
    </row>
    <row r="47" spans="1:11" ht="16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30"/>
    </row>
    <row r="48" spans="1:11" ht="18.75" hidden="1">
      <c r="A48" s="427" t="s">
        <v>194</v>
      </c>
      <c r="B48" s="427"/>
      <c r="C48" s="427"/>
      <c r="D48" s="427"/>
      <c r="E48" s="427"/>
      <c r="F48" s="427"/>
      <c r="G48" s="427"/>
      <c r="H48" s="427"/>
      <c r="I48" s="427"/>
      <c r="J48" s="427"/>
      <c r="K48" s="130"/>
    </row>
    <row r="49" spans="1:11" ht="18.75" hidden="1">
      <c r="A49" s="428" t="s">
        <v>195</v>
      </c>
      <c r="B49" s="428"/>
      <c r="C49" s="428"/>
      <c r="D49" s="428"/>
      <c r="E49" s="428"/>
      <c r="F49" s="428"/>
      <c r="G49" s="428"/>
      <c r="H49" s="428"/>
      <c r="I49" s="428"/>
      <c r="J49" s="428"/>
      <c r="K49" s="139"/>
    </row>
    <row r="50" spans="1:11" ht="18.75" hidden="1">
      <c r="A50" s="428" t="s">
        <v>196</v>
      </c>
      <c r="B50" s="428"/>
      <c r="C50" s="428"/>
      <c r="D50" s="428"/>
      <c r="E50" s="428"/>
      <c r="F50" s="428"/>
      <c r="G50" s="428"/>
      <c r="H50" s="428"/>
      <c r="I50" s="428"/>
      <c r="J50" s="428"/>
      <c r="K50" s="139"/>
    </row>
    <row r="51" spans="1:11" ht="18.7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30"/>
    </row>
    <row r="52" spans="1:11" ht="18.75">
      <c r="A52" s="420" t="s">
        <v>114</v>
      </c>
      <c r="B52" s="420"/>
      <c r="C52" s="420"/>
      <c r="D52" s="420"/>
      <c r="E52" s="32"/>
      <c r="F52" s="32"/>
      <c r="G52" s="32"/>
      <c r="H52" s="32"/>
      <c r="I52" s="353" t="s">
        <v>80</v>
      </c>
      <c r="J52" s="353"/>
      <c r="K52" s="353"/>
    </row>
  </sheetData>
  <mergeCells count="19">
    <mergeCell ref="A52:D52"/>
    <mergeCell ref="I52:K52"/>
    <mergeCell ref="F7:F8"/>
    <mergeCell ref="G7:G8"/>
    <mergeCell ref="H7:H8"/>
    <mergeCell ref="I7:J7"/>
    <mergeCell ref="A48:J48"/>
    <mergeCell ref="E7:E8"/>
    <mergeCell ref="A50:J50"/>
    <mergeCell ref="B7:B8"/>
    <mergeCell ref="C7:C8"/>
    <mergeCell ref="D7:D8"/>
    <mergeCell ref="A7:A8"/>
    <mergeCell ref="A49:J49"/>
    <mergeCell ref="H1:J1"/>
    <mergeCell ref="G2:J2"/>
    <mergeCell ref="A6:B6"/>
    <mergeCell ref="A3:J3"/>
    <mergeCell ref="A5:B5"/>
  </mergeCells>
  <phoneticPr fontId="47" type="noConversion"/>
  <pageMargins left="0.70866141732283472" right="0.2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view="pageBreakPreview" zoomScale="60" zoomScaleNormal="85" workbookViewId="0">
      <selection activeCell="F3" sqref="F3"/>
    </sheetView>
  </sheetViews>
  <sheetFormatPr defaultColWidth="8.83203125" defaultRowHeight="12.75"/>
  <cols>
    <col min="1" max="1" width="12.83203125" style="180" customWidth="1"/>
    <col min="2" max="2" width="13.1640625" style="180" customWidth="1"/>
    <col min="3" max="3" width="13.33203125" style="180" customWidth="1"/>
    <col min="4" max="4" width="36" style="180" customWidth="1"/>
    <col min="5" max="5" width="50" style="180" customWidth="1"/>
    <col min="6" max="6" width="12.83203125" style="180" customWidth="1"/>
    <col min="7" max="7" width="16" style="180" customWidth="1"/>
    <col min="8" max="8" width="14.6640625" style="180" customWidth="1"/>
    <col min="9" max="9" width="16" style="180" customWidth="1"/>
    <col min="10" max="10" width="14.5" style="180" customWidth="1"/>
    <col min="11" max="11" width="9.6640625" style="180" customWidth="1"/>
    <col min="12" max="12" width="8.83203125" style="180"/>
    <col min="13" max="13" width="17.6640625" style="180" bestFit="1" customWidth="1"/>
    <col min="14" max="16384" width="8.83203125" style="180"/>
  </cols>
  <sheetData>
    <row r="1" spans="1:13" ht="15.75">
      <c r="H1" s="181" t="s">
        <v>83</v>
      </c>
      <c r="J1" s="1"/>
    </row>
    <row r="2" spans="1:13" ht="30" customHeight="1">
      <c r="F2" s="432" t="s">
        <v>468</v>
      </c>
      <c r="G2" s="433"/>
      <c r="H2" s="433"/>
      <c r="I2" s="433"/>
      <c r="J2" s="433"/>
      <c r="K2" s="178"/>
      <c r="L2" s="178"/>
    </row>
    <row r="3" spans="1:13" ht="15.75">
      <c r="I3" s="181"/>
      <c r="J3" s="1"/>
    </row>
    <row r="4" spans="1:13" ht="15.75">
      <c r="F4" s="182"/>
      <c r="I4" s="1"/>
    </row>
    <row r="5" spans="1:13">
      <c r="F5" s="182"/>
    </row>
    <row r="6" spans="1:13" ht="42" customHeight="1">
      <c r="A6" s="434" t="s">
        <v>378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3" ht="13.5">
      <c r="A7" s="418">
        <v>23540000000</v>
      </c>
      <c r="B7" s="419"/>
      <c r="F7" s="182"/>
    </row>
    <row r="8" spans="1:13" ht="15.75">
      <c r="A8" s="416" t="s">
        <v>162</v>
      </c>
      <c r="B8" s="416"/>
      <c r="F8" s="182"/>
    </row>
    <row r="9" spans="1:13" ht="189">
      <c r="A9" s="183" t="s">
        <v>368</v>
      </c>
      <c r="B9" s="183" t="s">
        <v>173</v>
      </c>
      <c r="C9" s="183" t="s">
        <v>172</v>
      </c>
      <c r="D9" s="183" t="s">
        <v>369</v>
      </c>
      <c r="E9" s="183" t="s">
        <v>370</v>
      </c>
      <c r="F9" s="183" t="s">
        <v>371</v>
      </c>
      <c r="G9" s="183" t="s">
        <v>372</v>
      </c>
      <c r="H9" s="183" t="s">
        <v>373</v>
      </c>
      <c r="I9" s="183" t="s">
        <v>435</v>
      </c>
      <c r="J9" s="183" t="s">
        <v>374</v>
      </c>
    </row>
    <row r="10" spans="1:13" ht="15.75">
      <c r="A10" s="183">
        <v>1</v>
      </c>
      <c r="B10" s="183">
        <v>2</v>
      </c>
      <c r="C10" s="183">
        <v>3</v>
      </c>
      <c r="D10" s="183">
        <v>4</v>
      </c>
      <c r="E10" s="183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</row>
    <row r="11" spans="1:13" s="293" customFormat="1" ht="31.5">
      <c r="A11" s="290" t="s">
        <v>453</v>
      </c>
      <c r="B11" s="291" t="s">
        <v>452</v>
      </c>
      <c r="C11" s="292"/>
      <c r="D11" s="187" t="s">
        <v>22</v>
      </c>
      <c r="E11" s="187"/>
      <c r="F11" s="187"/>
      <c r="G11" s="268">
        <f t="shared" ref="G11:I12" si="0">G12</f>
        <v>1994000</v>
      </c>
      <c r="H11" s="268">
        <f t="shared" si="0"/>
        <v>0</v>
      </c>
      <c r="I11" s="268">
        <f t="shared" si="0"/>
        <v>1994000</v>
      </c>
      <c r="J11" s="271"/>
    </row>
    <row r="12" spans="1:13" s="293" customFormat="1" ht="31.5">
      <c r="A12" s="290" t="s">
        <v>64</v>
      </c>
      <c r="B12" s="291" t="s">
        <v>452</v>
      </c>
      <c r="C12" s="292"/>
      <c r="D12" s="187" t="s">
        <v>22</v>
      </c>
      <c r="E12" s="187"/>
      <c r="F12" s="187"/>
      <c r="G12" s="268">
        <f t="shared" si="0"/>
        <v>1994000</v>
      </c>
      <c r="H12" s="268">
        <f t="shared" si="0"/>
        <v>0</v>
      </c>
      <c r="I12" s="268">
        <f t="shared" si="0"/>
        <v>1994000</v>
      </c>
      <c r="J12" s="271"/>
    </row>
    <row r="13" spans="1:13" ht="78.75">
      <c r="A13" s="289" t="s">
        <v>454</v>
      </c>
      <c r="B13" s="288">
        <v>7363</v>
      </c>
      <c r="C13" s="288" t="s">
        <v>168</v>
      </c>
      <c r="D13" s="183" t="s">
        <v>407</v>
      </c>
      <c r="E13" s="183" t="s">
        <v>455</v>
      </c>
      <c r="F13" s="183">
        <v>2021</v>
      </c>
      <c r="G13" s="294">
        <v>1994000</v>
      </c>
      <c r="H13" s="269"/>
      <c r="I13" s="269">
        <v>1994000</v>
      </c>
      <c r="J13" s="295">
        <v>100</v>
      </c>
    </row>
    <row r="14" spans="1:13" ht="31.5">
      <c r="A14" s="184" t="s">
        <v>375</v>
      </c>
      <c r="B14" s="185" t="s">
        <v>376</v>
      </c>
      <c r="C14" s="186"/>
      <c r="D14" s="296" t="s">
        <v>38</v>
      </c>
      <c r="E14" s="183"/>
      <c r="F14" s="183"/>
      <c r="G14" s="268">
        <f>G15</f>
        <v>17450865</v>
      </c>
      <c r="H14" s="268">
        <f>H15</f>
        <v>0</v>
      </c>
      <c r="I14" s="268">
        <f>I15</f>
        <v>17450865</v>
      </c>
      <c r="J14" s="272"/>
    </row>
    <row r="15" spans="1:13" ht="31.5">
      <c r="A15" s="188" t="s">
        <v>377</v>
      </c>
      <c r="B15" s="185" t="s">
        <v>376</v>
      </c>
      <c r="C15" s="186"/>
      <c r="D15" s="296" t="s">
        <v>38</v>
      </c>
      <c r="E15" s="183"/>
      <c r="F15" s="183"/>
      <c r="G15" s="268">
        <f>SUM(G16:G32)</f>
        <v>17450865</v>
      </c>
      <c r="H15" s="268">
        <f>SUM(H16:H32)</f>
        <v>0</v>
      </c>
      <c r="I15" s="268">
        <f>SUM(I16:I32)</f>
        <v>17450865</v>
      </c>
      <c r="J15" s="271"/>
    </row>
    <row r="16" spans="1:13" ht="94.5">
      <c r="A16" s="189" t="s">
        <v>386</v>
      </c>
      <c r="B16" s="190">
        <v>7321</v>
      </c>
      <c r="C16" s="189" t="s">
        <v>387</v>
      </c>
      <c r="D16" s="208" t="s">
        <v>385</v>
      </c>
      <c r="E16" s="191" t="s">
        <v>379</v>
      </c>
      <c r="F16" s="192">
        <v>2021</v>
      </c>
      <c r="G16" s="270">
        <v>1017</v>
      </c>
      <c r="H16" s="273"/>
      <c r="I16" s="270">
        <v>1017</v>
      </c>
      <c r="J16" s="273">
        <v>100</v>
      </c>
      <c r="M16" s="283">
        <f>I16+I17+I18+I19+I20</f>
        <v>4754365</v>
      </c>
    </row>
    <row r="17" spans="1:13" ht="173.25">
      <c r="A17" s="189" t="s">
        <v>386</v>
      </c>
      <c r="B17" s="190">
        <v>7321</v>
      </c>
      <c r="C17" s="189" t="s">
        <v>387</v>
      </c>
      <c r="D17" s="208" t="s">
        <v>385</v>
      </c>
      <c r="E17" s="191" t="s">
        <v>380</v>
      </c>
      <c r="F17" s="192">
        <v>2021</v>
      </c>
      <c r="G17" s="284">
        <v>3230108</v>
      </c>
      <c r="H17" s="273"/>
      <c r="I17" s="284">
        <v>3230108</v>
      </c>
      <c r="J17" s="273">
        <v>100</v>
      </c>
    </row>
    <row r="18" spans="1:13" ht="141.75">
      <c r="A18" s="189" t="s">
        <v>386</v>
      </c>
      <c r="B18" s="190">
        <v>7321</v>
      </c>
      <c r="C18" s="189" t="s">
        <v>387</v>
      </c>
      <c r="D18" s="208" t="s">
        <v>385</v>
      </c>
      <c r="E18" s="191" t="s">
        <v>442</v>
      </c>
      <c r="F18" s="192">
        <v>2021</v>
      </c>
      <c r="G18" s="270">
        <v>1500000</v>
      </c>
      <c r="H18" s="273"/>
      <c r="I18" s="284">
        <v>1500000</v>
      </c>
      <c r="J18" s="273">
        <v>100</v>
      </c>
    </row>
    <row r="19" spans="1:13" ht="63">
      <c r="A19" s="189" t="s">
        <v>386</v>
      </c>
      <c r="B19" s="193">
        <v>7321</v>
      </c>
      <c r="C19" s="194" t="s">
        <v>387</v>
      </c>
      <c r="D19" s="191" t="s">
        <v>385</v>
      </c>
      <c r="E19" s="183" t="s">
        <v>389</v>
      </c>
      <c r="F19" s="183">
        <v>2021</v>
      </c>
      <c r="G19" s="269">
        <v>18380</v>
      </c>
      <c r="H19" s="272"/>
      <c r="I19" s="269">
        <v>18380</v>
      </c>
      <c r="J19" s="272">
        <v>100</v>
      </c>
    </row>
    <row r="20" spans="1:13" ht="63">
      <c r="A20" s="189" t="s">
        <v>386</v>
      </c>
      <c r="B20" s="190">
        <v>7321</v>
      </c>
      <c r="C20" s="189" t="s">
        <v>387</v>
      </c>
      <c r="D20" s="191" t="s">
        <v>385</v>
      </c>
      <c r="E20" s="183" t="s">
        <v>388</v>
      </c>
      <c r="F20" s="183">
        <v>2021</v>
      </c>
      <c r="G20" s="269">
        <v>4860</v>
      </c>
      <c r="H20" s="272"/>
      <c r="I20" s="269">
        <v>4860</v>
      </c>
      <c r="J20" s="272">
        <v>100</v>
      </c>
    </row>
    <row r="21" spans="1:13" ht="112.5">
      <c r="A21" s="189" t="s">
        <v>408</v>
      </c>
      <c r="B21" s="190">
        <v>7363</v>
      </c>
      <c r="C21" s="189" t="s">
        <v>168</v>
      </c>
      <c r="D21" s="219" t="s">
        <v>407</v>
      </c>
      <c r="E21" s="183" t="s">
        <v>389</v>
      </c>
      <c r="F21" s="183">
        <v>2021</v>
      </c>
      <c r="G21" s="269">
        <v>769000</v>
      </c>
      <c r="H21" s="272"/>
      <c r="I21" s="269">
        <v>769000</v>
      </c>
      <c r="J21" s="272">
        <v>100</v>
      </c>
      <c r="M21" s="283">
        <f>I21+I22+I23+I24+I25+I31</f>
        <v>4840500</v>
      </c>
    </row>
    <row r="22" spans="1:13" ht="111.75" customHeight="1">
      <c r="A22" s="189" t="s">
        <v>408</v>
      </c>
      <c r="B22" s="190">
        <v>7363</v>
      </c>
      <c r="C22" s="189" t="s">
        <v>168</v>
      </c>
      <c r="D22" s="219" t="s">
        <v>407</v>
      </c>
      <c r="E22" s="183" t="s">
        <v>388</v>
      </c>
      <c r="F22" s="183">
        <v>2021</v>
      </c>
      <c r="G22" s="269">
        <v>276500</v>
      </c>
      <c r="H22" s="272"/>
      <c r="I22" s="269">
        <v>276500</v>
      </c>
      <c r="J22" s="272">
        <v>100</v>
      </c>
    </row>
    <row r="23" spans="1:13" ht="116.25" customHeight="1">
      <c r="A23" s="189" t="s">
        <v>408</v>
      </c>
      <c r="B23" s="190">
        <v>7363</v>
      </c>
      <c r="C23" s="189" t="s">
        <v>168</v>
      </c>
      <c r="D23" s="219" t="s">
        <v>407</v>
      </c>
      <c r="E23" s="183" t="s">
        <v>438</v>
      </c>
      <c r="F23" s="183">
        <v>2021</v>
      </c>
      <c r="G23" s="277">
        <f>I23</f>
        <v>752000</v>
      </c>
      <c r="H23" s="272"/>
      <c r="I23" s="269">
        <v>752000</v>
      </c>
      <c r="J23" s="272">
        <v>100</v>
      </c>
    </row>
    <row r="24" spans="1:13" ht="113.25" customHeight="1">
      <c r="A24" s="189" t="s">
        <v>408</v>
      </c>
      <c r="B24" s="190">
        <v>7363</v>
      </c>
      <c r="C24" s="189" t="s">
        <v>168</v>
      </c>
      <c r="D24" s="219" t="s">
        <v>407</v>
      </c>
      <c r="E24" s="183" t="s">
        <v>439</v>
      </c>
      <c r="F24" s="183">
        <v>2021</v>
      </c>
      <c r="G24" s="277">
        <f>I24</f>
        <v>144000</v>
      </c>
      <c r="H24" s="272"/>
      <c r="I24" s="269">
        <v>144000</v>
      </c>
      <c r="J24" s="272">
        <v>100</v>
      </c>
    </row>
    <row r="25" spans="1:13" ht="110.25" customHeight="1">
      <c r="A25" s="189" t="s">
        <v>408</v>
      </c>
      <c r="B25" s="190">
        <v>7363</v>
      </c>
      <c r="C25" s="189" t="s">
        <v>168</v>
      </c>
      <c r="D25" s="219" t="s">
        <v>407</v>
      </c>
      <c r="E25" s="183" t="s">
        <v>440</v>
      </c>
      <c r="F25" s="183">
        <v>2021</v>
      </c>
      <c r="G25" s="277">
        <f>I25</f>
        <v>134000</v>
      </c>
      <c r="H25" s="272"/>
      <c r="I25" s="269">
        <v>134000</v>
      </c>
      <c r="J25" s="272">
        <v>100</v>
      </c>
    </row>
    <row r="26" spans="1:13" ht="110.25" customHeight="1">
      <c r="A26" s="189" t="s">
        <v>408</v>
      </c>
      <c r="B26" s="190">
        <v>7363</v>
      </c>
      <c r="C26" s="189" t="s">
        <v>168</v>
      </c>
      <c r="D26" s="219" t="s">
        <v>407</v>
      </c>
      <c r="E26" s="183" t="s">
        <v>457</v>
      </c>
      <c r="F26" s="183">
        <v>2021</v>
      </c>
      <c r="G26" s="294">
        <v>597500</v>
      </c>
      <c r="H26" s="272"/>
      <c r="I26" s="269">
        <v>597500</v>
      </c>
      <c r="J26" s="295">
        <v>100</v>
      </c>
    </row>
    <row r="27" spans="1:13" ht="112.5">
      <c r="A27" s="189" t="s">
        <v>408</v>
      </c>
      <c r="B27" s="190">
        <v>7363</v>
      </c>
      <c r="C27" s="189" t="s">
        <v>168</v>
      </c>
      <c r="D27" s="219" t="s">
        <v>407</v>
      </c>
      <c r="E27" s="183" t="s">
        <v>458</v>
      </c>
      <c r="F27" s="183">
        <v>2021</v>
      </c>
      <c r="G27" s="294">
        <v>2500000</v>
      </c>
      <c r="H27" s="272"/>
      <c r="I27" s="269">
        <v>2500000</v>
      </c>
      <c r="J27" s="295">
        <v>100</v>
      </c>
    </row>
    <row r="28" spans="1:13" ht="112.5">
      <c r="A28" s="189" t="s">
        <v>408</v>
      </c>
      <c r="B28" s="190">
        <v>7363</v>
      </c>
      <c r="C28" s="189" t="s">
        <v>168</v>
      </c>
      <c r="D28" s="219" t="s">
        <v>407</v>
      </c>
      <c r="E28" s="183" t="s">
        <v>459</v>
      </c>
      <c r="F28" s="183">
        <v>2021</v>
      </c>
      <c r="G28" s="294">
        <v>700000</v>
      </c>
      <c r="H28" s="272"/>
      <c r="I28" s="269">
        <v>700000</v>
      </c>
      <c r="J28" s="295">
        <v>100</v>
      </c>
    </row>
    <row r="29" spans="1:13" ht="141.75">
      <c r="A29" s="189" t="s">
        <v>408</v>
      </c>
      <c r="B29" s="190">
        <v>7363</v>
      </c>
      <c r="C29" s="189" t="s">
        <v>168</v>
      </c>
      <c r="D29" s="219" t="s">
        <v>407</v>
      </c>
      <c r="E29" s="183" t="s">
        <v>460</v>
      </c>
      <c r="F29" s="183">
        <v>2021</v>
      </c>
      <c r="G29" s="294">
        <v>758500</v>
      </c>
      <c r="H29" s="272"/>
      <c r="I29" s="269">
        <v>758500</v>
      </c>
      <c r="J29" s="295">
        <v>100</v>
      </c>
    </row>
    <row r="30" spans="1:13" ht="157.5">
      <c r="A30" s="189" t="s">
        <v>408</v>
      </c>
      <c r="B30" s="190">
        <v>7363</v>
      </c>
      <c r="C30" s="189" t="s">
        <v>168</v>
      </c>
      <c r="D30" s="219" t="s">
        <v>407</v>
      </c>
      <c r="E30" s="183" t="s">
        <v>461</v>
      </c>
      <c r="F30" s="183">
        <v>2021</v>
      </c>
      <c r="G30" s="294">
        <v>1800000</v>
      </c>
      <c r="H30" s="272"/>
      <c r="I30" s="269">
        <v>1800000</v>
      </c>
      <c r="J30" s="295">
        <v>100</v>
      </c>
    </row>
    <row r="31" spans="1:13" ht="141.75">
      <c r="A31" s="189" t="s">
        <v>408</v>
      </c>
      <c r="B31" s="190">
        <v>7363</v>
      </c>
      <c r="C31" s="189" t="s">
        <v>168</v>
      </c>
      <c r="D31" s="219" t="s">
        <v>407</v>
      </c>
      <c r="E31" s="183" t="s">
        <v>465</v>
      </c>
      <c r="F31" s="183">
        <v>2021</v>
      </c>
      <c r="G31" s="277">
        <f>I31</f>
        <v>2765000</v>
      </c>
      <c r="H31" s="272"/>
      <c r="I31" s="269">
        <v>2765000</v>
      </c>
      <c r="J31" s="272">
        <v>100</v>
      </c>
    </row>
    <row r="32" spans="1:13" ht="141.75">
      <c r="A32" s="189" t="s">
        <v>408</v>
      </c>
      <c r="B32" s="190">
        <v>7364</v>
      </c>
      <c r="C32" s="189" t="s">
        <v>168</v>
      </c>
      <c r="D32" s="219" t="s">
        <v>407</v>
      </c>
      <c r="E32" s="297" t="s">
        <v>456</v>
      </c>
      <c r="F32" s="183">
        <v>2021</v>
      </c>
      <c r="G32" s="294">
        <v>1500000</v>
      </c>
      <c r="H32" s="272"/>
      <c r="I32" s="269">
        <v>1500000</v>
      </c>
      <c r="J32" s="295">
        <v>100</v>
      </c>
    </row>
    <row r="33" spans="1:10" ht="15.75">
      <c r="A33" s="183" t="s">
        <v>205</v>
      </c>
      <c r="B33" s="183" t="s">
        <v>205</v>
      </c>
      <c r="C33" s="183" t="s">
        <v>205</v>
      </c>
      <c r="D33" s="195" t="s">
        <v>206</v>
      </c>
      <c r="E33" s="183" t="s">
        <v>205</v>
      </c>
      <c r="F33" s="183" t="s">
        <v>205</v>
      </c>
      <c r="G33" s="268">
        <f>G11+G14</f>
        <v>19444865</v>
      </c>
      <c r="H33" s="268">
        <f>H11+H14</f>
        <v>0</v>
      </c>
      <c r="I33" s="268">
        <f>I11+I14</f>
        <v>19444865</v>
      </c>
      <c r="J33" s="183" t="s">
        <v>205</v>
      </c>
    </row>
    <row r="37" spans="1:10" ht="15">
      <c r="B37" s="80" t="s">
        <v>114</v>
      </c>
      <c r="H37" s="78"/>
      <c r="I37" s="106" t="s">
        <v>59</v>
      </c>
    </row>
    <row r="38" spans="1:10" ht="15">
      <c r="B38" s="80"/>
      <c r="H38" s="78"/>
      <c r="I38" s="81" t="s">
        <v>60</v>
      </c>
    </row>
  </sheetData>
  <mergeCells count="4">
    <mergeCell ref="F2:J2"/>
    <mergeCell ref="A6:J6"/>
    <mergeCell ref="A7:B7"/>
    <mergeCell ref="A8:B8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4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1" t="s">
        <v>83</v>
      </c>
    </row>
    <row r="2" spans="1:3" ht="18.75" hidden="1" customHeight="1">
      <c r="C2" s="171" t="s">
        <v>306</v>
      </c>
    </row>
    <row r="3" spans="1:3" ht="15" hidden="1" customHeight="1">
      <c r="C3" s="171" t="s">
        <v>360</v>
      </c>
    </row>
    <row r="4" spans="1:3">
      <c r="C4" s="171"/>
    </row>
    <row r="5" spans="1:3" ht="38.25" customHeight="1">
      <c r="A5" s="435" t="s">
        <v>332</v>
      </c>
      <c r="B5" s="344"/>
      <c r="C5" s="171"/>
    </row>
    <row r="6" spans="1:3">
      <c r="C6" s="171"/>
    </row>
    <row r="7" spans="1:3">
      <c r="C7" s="171"/>
    </row>
    <row r="8" spans="1:3">
      <c r="A8" s="223">
        <v>23540000000</v>
      </c>
    </row>
    <row r="9" spans="1:3">
      <c r="A9" s="222" t="s">
        <v>162</v>
      </c>
    </row>
    <row r="11" spans="1:3">
      <c r="A11" s="172" t="s">
        <v>303</v>
      </c>
      <c r="B11" s="172" t="s">
        <v>304</v>
      </c>
      <c r="C11" s="172" t="s">
        <v>302</v>
      </c>
    </row>
    <row r="12" spans="1:3">
      <c r="A12" s="172">
        <v>1</v>
      </c>
      <c r="B12" s="172">
        <v>2</v>
      </c>
      <c r="C12" s="172">
        <v>3</v>
      </c>
    </row>
    <row r="13" spans="1:3" ht="26.25">
      <c r="A13" s="172" t="s">
        <v>38</v>
      </c>
      <c r="B13" s="172" t="s">
        <v>305</v>
      </c>
      <c r="C13" s="173">
        <v>43365475</v>
      </c>
    </row>
    <row r="14" spans="1:3" ht="26.25">
      <c r="A14" s="172" t="s">
        <v>82</v>
      </c>
      <c r="B14" s="172" t="s">
        <v>305</v>
      </c>
      <c r="C14" s="173">
        <v>43561867</v>
      </c>
    </row>
    <row r="15" spans="1:3" ht="26.25">
      <c r="A15" s="172" t="s">
        <v>37</v>
      </c>
      <c r="B15" s="172" t="s">
        <v>305</v>
      </c>
      <c r="C15" s="173">
        <v>43944173</v>
      </c>
    </row>
    <row r="16" spans="1:3" ht="51.75">
      <c r="A16" s="176" t="s">
        <v>333</v>
      </c>
      <c r="B16" s="172" t="s">
        <v>330</v>
      </c>
      <c r="C16" s="175" t="s">
        <v>329</v>
      </c>
    </row>
    <row r="17" spans="1:3" ht="39">
      <c r="A17" s="172" t="s">
        <v>331</v>
      </c>
      <c r="B17" s="172" t="s">
        <v>330</v>
      </c>
      <c r="C17" s="173">
        <v>41937159</v>
      </c>
    </row>
    <row r="18" spans="1:3" ht="39">
      <c r="A18" s="172" t="s">
        <v>335</v>
      </c>
      <c r="B18" s="172" t="s">
        <v>334</v>
      </c>
      <c r="C18" s="173">
        <v>24411274</v>
      </c>
    </row>
    <row r="19" spans="1:3" ht="39">
      <c r="A19" s="172" t="s">
        <v>337</v>
      </c>
      <c r="B19" s="172" t="s">
        <v>338</v>
      </c>
      <c r="C19" s="173">
        <v>24350101</v>
      </c>
    </row>
    <row r="20" spans="1:3" ht="39">
      <c r="A20" s="172" t="s">
        <v>339</v>
      </c>
      <c r="B20" s="172" t="s">
        <v>340</v>
      </c>
      <c r="C20" s="173">
        <v>36714822</v>
      </c>
    </row>
    <row r="21" spans="1:3" ht="39">
      <c r="A21" s="172" t="s">
        <v>346</v>
      </c>
      <c r="B21" s="176" t="s">
        <v>348</v>
      </c>
      <c r="C21" s="175" t="s">
        <v>341</v>
      </c>
    </row>
    <row r="22" spans="1:3" ht="39">
      <c r="A22" s="172" t="s">
        <v>343</v>
      </c>
      <c r="B22" s="176" t="s">
        <v>349</v>
      </c>
      <c r="C22" s="175" t="s">
        <v>342</v>
      </c>
    </row>
    <row r="23" spans="1:3" ht="26.25">
      <c r="A23" s="172" t="s">
        <v>345</v>
      </c>
      <c r="B23" s="172" t="s">
        <v>344</v>
      </c>
      <c r="C23" s="173">
        <v>36777369</v>
      </c>
    </row>
    <row r="24" spans="1:3" ht="39">
      <c r="A24" s="176" t="s">
        <v>347</v>
      </c>
      <c r="B24" s="172" t="s">
        <v>344</v>
      </c>
      <c r="C24" s="173">
        <v>42345945</v>
      </c>
    </row>
    <row r="25" spans="1:3" ht="26.25">
      <c r="A25" s="176" t="s">
        <v>351</v>
      </c>
      <c r="B25" s="172" t="s">
        <v>350</v>
      </c>
      <c r="C25" s="173">
        <v>39589331</v>
      </c>
    </row>
    <row r="26" spans="1:3" ht="51.75">
      <c r="A26" s="176" t="s">
        <v>353</v>
      </c>
      <c r="B26" s="172" t="s">
        <v>352</v>
      </c>
      <c r="C26" s="173">
        <v>33327255</v>
      </c>
    </row>
    <row r="27" spans="1:3" ht="63" customHeight="1">
      <c r="A27" s="176" t="s">
        <v>355</v>
      </c>
      <c r="B27" s="172" t="s">
        <v>354</v>
      </c>
      <c r="C27" s="173">
        <v>24359711</v>
      </c>
    </row>
    <row r="28" spans="1:3" ht="0.75" hidden="1" customHeight="1">
      <c r="A28" s="172"/>
      <c r="B28" s="172"/>
      <c r="C28" s="173"/>
    </row>
    <row r="29" spans="1:3" ht="15" hidden="1">
      <c r="A29" s="172"/>
      <c r="B29" s="172"/>
      <c r="C29" s="173"/>
    </row>
    <row r="30" spans="1:3" ht="15" hidden="1">
      <c r="A30" s="172"/>
      <c r="B30" s="172"/>
      <c r="C30" s="173"/>
    </row>
    <row r="31" spans="1:3" ht="15" hidden="1">
      <c r="A31" s="172"/>
      <c r="B31" s="172"/>
      <c r="C31" s="173"/>
    </row>
    <row r="32" spans="1:3" ht="15" hidden="1">
      <c r="A32" s="172"/>
      <c r="B32" s="172"/>
      <c r="C32" s="173"/>
    </row>
    <row r="33" spans="1:7" ht="15" hidden="1">
      <c r="A33" s="172"/>
      <c r="B33" s="172"/>
      <c r="C33" s="173"/>
    </row>
    <row r="34" spans="1:7" ht="0.75" hidden="1" customHeight="1">
      <c r="A34" s="172"/>
      <c r="B34" s="172"/>
      <c r="C34" s="172"/>
    </row>
    <row r="35" spans="1:7" hidden="1">
      <c r="A35" s="172"/>
      <c r="B35" s="172"/>
      <c r="C35" s="172"/>
    </row>
    <row r="36" spans="1:7" hidden="1">
      <c r="A36" s="172"/>
      <c r="B36" s="172"/>
      <c r="C36" s="172"/>
    </row>
    <row r="37" spans="1:7" hidden="1">
      <c r="A37" s="172"/>
      <c r="B37" s="172"/>
      <c r="C37" s="172"/>
    </row>
    <row r="38" spans="1:7" ht="0.75" hidden="1" customHeight="1">
      <c r="A38" s="172"/>
      <c r="B38" s="172"/>
      <c r="C38" s="172"/>
    </row>
    <row r="39" spans="1:7" hidden="1">
      <c r="A39" s="172"/>
      <c r="B39" s="172"/>
      <c r="C39" s="172"/>
    </row>
    <row r="40" spans="1:7" hidden="1">
      <c r="A40" s="172"/>
      <c r="B40" s="172"/>
      <c r="C40" s="172"/>
    </row>
    <row r="41" spans="1:7" hidden="1">
      <c r="A41" s="172"/>
      <c r="B41" s="172"/>
      <c r="C41" s="172"/>
    </row>
    <row r="42" spans="1:7" hidden="1">
      <c r="A42" s="172"/>
      <c r="B42" s="172"/>
      <c r="C42" s="172"/>
    </row>
    <row r="43" spans="1:7" hidden="1">
      <c r="A43" s="172"/>
      <c r="B43" s="172"/>
      <c r="C43" s="172"/>
    </row>
    <row r="44" spans="1:7" ht="42" customHeight="1">
      <c r="A44" s="172" t="s">
        <v>358</v>
      </c>
      <c r="B44" s="172" t="s">
        <v>359</v>
      </c>
      <c r="C44" s="172">
        <v>43932299</v>
      </c>
    </row>
    <row r="46" spans="1:7">
      <c r="A46" s="321" t="s">
        <v>356</v>
      </c>
      <c r="B46" s="321"/>
      <c r="C46" s="321"/>
      <c r="D46" s="61"/>
      <c r="E46" s="45"/>
      <c r="F46" s="324"/>
      <c r="G46" s="324"/>
    </row>
    <row r="47" spans="1:7">
      <c r="A47" s="321"/>
      <c r="B47" s="321"/>
      <c r="C47" s="321"/>
      <c r="D47" s="62"/>
      <c r="E47" s="63"/>
      <c r="F47" s="320"/>
      <c r="G47" s="320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2021-12-08T12:05:41Z</cp:lastPrinted>
  <dcterms:created xsi:type="dcterms:W3CDTF">2014-01-17T10:52:16Z</dcterms:created>
  <dcterms:modified xsi:type="dcterms:W3CDTF">2021-12-08T12:05:54Z</dcterms:modified>
</cp:coreProperties>
</file>