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6"/>
  </bookViews>
  <sheets>
    <sheet name="дод.1" sheetId="20" r:id="rId1"/>
    <sheet name="дод.2" sheetId="29" r:id="rId2"/>
    <sheet name="дод.3" sheetId="21" r:id="rId3"/>
    <sheet name="дод.4" sheetId="25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дод.4!$A$14:$H$101</definedName>
    <definedName name="a" localSheetId="5">#REF!</definedName>
    <definedName name="a">#REF!</definedName>
    <definedName name="aw" localSheetId="5">#REF!</definedName>
    <definedName name="aw">#REF!</definedName>
    <definedName name="b">#REF!</definedName>
    <definedName name="bh">#REF!</definedName>
    <definedName name="cc">#REF!</definedName>
    <definedName name="cd">#REF!</definedName>
    <definedName name="cv">#REF!</definedName>
    <definedName name="d">#REF!</definedName>
    <definedName name="DATAF">#REF!</definedName>
    <definedName name="DODATOK">#REF!</definedName>
    <definedName name="END">#REF!</definedName>
    <definedName name="EW">#REF!</definedName>
    <definedName name="f">#REF!</definedName>
    <definedName name="FORMAT">#REF!</definedName>
    <definedName name="g">#REF!</definedName>
    <definedName name="gkfy">'[1]план регулюв  50'!$L$50</definedName>
    <definedName name="gv" localSheetId="5">#REF!</definedName>
    <definedName name="gv">#REF!</definedName>
    <definedName name="HEAD1">#REF!</definedName>
    <definedName name="HEAD2">#REF!</definedName>
    <definedName name="HEADER">#REF!</definedName>
    <definedName name="HEADS">#REF!</definedName>
    <definedName name="ji">#REF!</definedName>
    <definedName name="jk">#REF!</definedName>
    <definedName name="jnjuhniu">#REF!</definedName>
    <definedName name="k">#REF!</definedName>
    <definedName name="ki">#REF!</definedName>
    <definedName name="KK">#REF!</definedName>
    <definedName name="kkk">[1]Лист3!#REF!</definedName>
    <definedName name="l" localSheetId="5">#REF!</definedName>
    <definedName name="l">#REF!</definedName>
    <definedName name="lo" localSheetId="5">#REF!</definedName>
    <definedName name="lo">#REF!</definedName>
    <definedName name="m">#REF!</definedName>
    <definedName name="NAME">#REF!</definedName>
    <definedName name="o">#REF!</definedName>
    <definedName name="p">#REF!</definedName>
    <definedName name="PZ">#REF!</definedName>
    <definedName name="q">#REF!</definedName>
    <definedName name="qr">#REF!</definedName>
    <definedName name="re">#REF!</definedName>
    <definedName name="rozpor">#REF!</definedName>
    <definedName name="rx">#REF!</definedName>
    <definedName name="SECRETAR">#REF!</definedName>
    <definedName name="SERVICE">#REF!</definedName>
    <definedName name="STBUDJ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>#REF!</definedName>
    <definedName name="STZalishk">#REF!</definedName>
    <definedName name="t">#REF!</definedName>
    <definedName name="TEXT">#REF!</definedName>
    <definedName name="TITLE">#REF!</definedName>
    <definedName name="TITLEEND">#REF!</definedName>
    <definedName name="TITLTEEND">#REF!</definedName>
    <definedName name="tr">#REF!</definedName>
    <definedName name="v">#REF!</definedName>
    <definedName name="vg">#REF!</definedName>
    <definedName name="VYTYAG">#REF!</definedName>
    <definedName name="w">#REF!</definedName>
    <definedName name="x">#REF!</definedName>
    <definedName name="y">#REF!</definedName>
    <definedName name="z">#REF!</definedName>
    <definedName name="za">#REF!</definedName>
    <definedName name="zagolovok2">#REF!</definedName>
    <definedName name="а">#REF!</definedName>
    <definedName name="_xlnm.Database">#REF!</definedName>
    <definedName name="видс">#REF!</definedName>
    <definedName name="д">#REF!</definedName>
    <definedName name="дод">#REF!</definedName>
    <definedName name="Друк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дод.4!$89:$90</definedName>
    <definedName name="ллл">#REF!</definedName>
    <definedName name="ми" localSheetId="5">#REF!</definedName>
    <definedName name="ми">#REF!</definedName>
    <definedName name="_xlnm.Print_Area" localSheetId="6">'7'!$A$1:$C$47</definedName>
    <definedName name="_xlnm.Print_Area" localSheetId="0">дод.1!$A$1:$J$93</definedName>
    <definedName name="_xlnm.Print_Area" localSheetId="1">дод.2!$A$2:$F$39</definedName>
    <definedName name="_xlnm.Print_Area" localSheetId="3">дод.4!$A$1:$D$104</definedName>
    <definedName name="_xlnm.Print_Area" localSheetId="4">дод.5!$A$1:$J$50</definedName>
    <definedName name="_xlnm.Print_Area" localSheetId="5">дод.6!$A$1:$J$28</definedName>
    <definedName name="проц" localSheetId="5">#REF!</definedName>
    <definedName name="проц">#REF!</definedName>
    <definedName name="прц" localSheetId="5">#REF!</definedName>
    <definedName name="прц">#REF!</definedName>
    <definedName name="рн">#REF!</definedName>
    <definedName name="ро">#REF!</definedName>
    <definedName name="уточн">#REF!</definedName>
    <definedName name="щ" localSheetId="3">#REF!</definedName>
    <definedName name="щ">#REF!</definedName>
    <definedName name="ьлб">#REF!</definedName>
    <definedName name="я">#REF!</definedName>
  </definedNames>
  <calcPr calcId="125725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H40" i="23"/>
  <c r="G43"/>
  <c r="I40"/>
  <c r="J40"/>
  <c r="G40"/>
  <c r="G41"/>
  <c r="J14"/>
  <c r="E42" i="21"/>
  <c r="H14" i="23" s="1"/>
  <c r="G61" i="21"/>
  <c r="H61"/>
  <c r="I61"/>
  <c r="F61"/>
  <c r="E65"/>
  <c r="L61"/>
  <c r="M61"/>
  <c r="N61"/>
  <c r="O61"/>
  <c r="K61"/>
  <c r="E72"/>
  <c r="J72"/>
  <c r="P72"/>
  <c r="D32" i="25"/>
  <c r="G81" i="20"/>
  <c r="G79"/>
  <c r="G78"/>
  <c r="G76"/>
  <c r="G84"/>
  <c r="G85"/>
  <c r="G86"/>
  <c r="G87"/>
  <c r="G88"/>
  <c r="G83"/>
  <c r="I82"/>
  <c r="J82"/>
  <c r="H82"/>
  <c r="G82" s="1"/>
  <c r="D24" i="25"/>
  <c r="D28"/>
  <c r="D26"/>
  <c r="L75" i="21"/>
  <c r="M75"/>
  <c r="N75"/>
  <c r="O75"/>
  <c r="K75"/>
  <c r="G75"/>
  <c r="H75"/>
  <c r="I75"/>
  <c r="F75"/>
  <c r="D34" i="25"/>
  <c r="D30"/>
  <c r="D21"/>
  <c r="D17"/>
  <c r="D73" s="1"/>
  <c r="D19"/>
  <c r="D36"/>
  <c r="D46"/>
  <c r="D39"/>
  <c r="D37" s="1"/>
  <c r="F38" s="1"/>
  <c r="D68"/>
  <c r="I70" i="20"/>
  <c r="G71"/>
  <c r="G70" s="1"/>
  <c r="H77"/>
  <c r="G77" s="1"/>
  <c r="I77"/>
  <c r="J77"/>
  <c r="G12" i="28"/>
  <c r="I12"/>
  <c r="P77" i="21"/>
  <c r="J77"/>
  <c r="I74" i="20"/>
  <c r="I73" s="1"/>
  <c r="L90" i="21"/>
  <c r="M90"/>
  <c r="N90"/>
  <c r="O90"/>
  <c r="K90"/>
  <c r="G90"/>
  <c r="H90"/>
  <c r="I90"/>
  <c r="F90"/>
  <c r="E91"/>
  <c r="H39" i="23" s="1"/>
  <c r="G39" s="1"/>
  <c r="J91" i="21"/>
  <c r="P91" s="1"/>
  <c r="J9" i="23"/>
  <c r="J44"/>
  <c r="L45" i="21"/>
  <c r="M45"/>
  <c r="N45"/>
  <c r="O45"/>
  <c r="K45"/>
  <c r="G45"/>
  <c r="H45"/>
  <c r="I45"/>
  <c r="F45"/>
  <c r="E46"/>
  <c r="H17" i="23" s="1"/>
  <c r="E47" i="21"/>
  <c r="J46"/>
  <c r="I17" i="23" s="1"/>
  <c r="P46" i="21"/>
  <c r="G16" i="29"/>
  <c r="G25"/>
  <c r="E18"/>
  <c r="E15"/>
  <c r="F18"/>
  <c r="F15"/>
  <c r="E61" i="21"/>
  <c r="C13" i="29"/>
  <c r="C14"/>
  <c r="C16"/>
  <c r="C17"/>
  <c r="D18"/>
  <c r="D15" s="1"/>
  <c r="E12"/>
  <c r="E25" s="1"/>
  <c r="F12"/>
  <c r="F25" s="1"/>
  <c r="C19"/>
  <c r="C20"/>
  <c r="C21"/>
  <c r="C22"/>
  <c r="C23"/>
  <c r="C24"/>
  <c r="D28"/>
  <c r="E28"/>
  <c r="F28"/>
  <c r="D29"/>
  <c r="E29"/>
  <c r="C29"/>
  <c r="F29"/>
  <c r="D31"/>
  <c r="E31"/>
  <c r="E36"/>
  <c r="E35"/>
  <c r="E33"/>
  <c r="E32"/>
  <c r="F31"/>
  <c r="F36"/>
  <c r="F35"/>
  <c r="F33"/>
  <c r="F32"/>
  <c r="D32"/>
  <c r="C32" s="1"/>
  <c r="D36"/>
  <c r="D35"/>
  <c r="D33"/>
  <c r="D30"/>
  <c r="C33"/>
  <c r="D34"/>
  <c r="E34"/>
  <c r="E30" s="1"/>
  <c r="F34"/>
  <c r="F30" s="1"/>
  <c r="F27" s="1"/>
  <c r="F26" s="1"/>
  <c r="F37" s="1"/>
  <c r="C35"/>
  <c r="C36"/>
  <c r="E101" i="21"/>
  <c r="E99"/>
  <c r="K99"/>
  <c r="L99"/>
  <c r="J99" s="1"/>
  <c r="P99" s="1"/>
  <c r="F99"/>
  <c r="G42" i="23"/>
  <c r="F49" i="21"/>
  <c r="E50"/>
  <c r="H32" i="23" s="1"/>
  <c r="G32" s="1"/>
  <c r="P50" i="21"/>
  <c r="J45"/>
  <c r="J47"/>
  <c r="P47" s="1"/>
  <c r="G89" i="20"/>
  <c r="F29" i="21"/>
  <c r="F41"/>
  <c r="F20"/>
  <c r="M13" i="28"/>
  <c r="H12"/>
  <c r="I11"/>
  <c r="J75" i="21"/>
  <c r="E75"/>
  <c r="P75"/>
  <c r="J76"/>
  <c r="E76"/>
  <c r="P76" s="1"/>
  <c r="G99"/>
  <c r="H99"/>
  <c r="I99"/>
  <c r="M99"/>
  <c r="N99"/>
  <c r="O99"/>
  <c r="J100"/>
  <c r="P100" s="1"/>
  <c r="G11" i="28"/>
  <c r="H21"/>
  <c r="H11"/>
  <c r="I21"/>
  <c r="E74" i="21"/>
  <c r="P74" s="1"/>
  <c r="J65"/>
  <c r="P65" s="1"/>
  <c r="E70"/>
  <c r="P70" s="1"/>
  <c r="G10" i="23"/>
  <c r="H33"/>
  <c r="G33"/>
  <c r="E39" i="21"/>
  <c r="H31" i="23" s="1"/>
  <c r="G31" s="1"/>
  <c r="P39" i="21"/>
  <c r="E97"/>
  <c r="L29"/>
  <c r="M29"/>
  <c r="N29"/>
  <c r="O29"/>
  <c r="O41"/>
  <c r="O16"/>
  <c r="O18"/>
  <c r="O20"/>
  <c r="O49"/>
  <c r="O15"/>
  <c r="O14" s="1"/>
  <c r="K29"/>
  <c r="K41"/>
  <c r="L41"/>
  <c r="J41" s="1"/>
  <c r="K16"/>
  <c r="G29"/>
  <c r="G16"/>
  <c r="H29"/>
  <c r="H41"/>
  <c r="H16"/>
  <c r="I29"/>
  <c r="F18"/>
  <c r="F16"/>
  <c r="F15" s="1"/>
  <c r="J61"/>
  <c r="G59"/>
  <c r="G58"/>
  <c r="G57" s="1"/>
  <c r="F59"/>
  <c r="L82"/>
  <c r="K82"/>
  <c r="J82" s="1"/>
  <c r="P82" s="1"/>
  <c r="G84"/>
  <c r="H84"/>
  <c r="F84"/>
  <c r="H95"/>
  <c r="H97"/>
  <c r="H94" s="1"/>
  <c r="H93" s="1"/>
  <c r="F97"/>
  <c r="G97"/>
  <c r="I97"/>
  <c r="K97"/>
  <c r="L97"/>
  <c r="J97"/>
  <c r="P97" s="1"/>
  <c r="M97"/>
  <c r="N97"/>
  <c r="O97"/>
  <c r="K95"/>
  <c r="K94"/>
  <c r="L95"/>
  <c r="L94"/>
  <c r="L93" s="1"/>
  <c r="M95"/>
  <c r="M94" s="1"/>
  <c r="M93" s="1"/>
  <c r="N95"/>
  <c r="N94"/>
  <c r="N93" s="1"/>
  <c r="O95"/>
  <c r="O94" s="1"/>
  <c r="O93" s="1"/>
  <c r="G95"/>
  <c r="G94"/>
  <c r="G93" s="1"/>
  <c r="I95"/>
  <c r="I94" s="1"/>
  <c r="I93" s="1"/>
  <c r="F95"/>
  <c r="F94"/>
  <c r="F93" s="1"/>
  <c r="J90"/>
  <c r="E90"/>
  <c r="I84"/>
  <c r="E84" s="1"/>
  <c r="P84" s="1"/>
  <c r="K84"/>
  <c r="L84"/>
  <c r="J84"/>
  <c r="M84"/>
  <c r="N84"/>
  <c r="O84"/>
  <c r="G82"/>
  <c r="H82"/>
  <c r="I82"/>
  <c r="M82"/>
  <c r="N82"/>
  <c r="O82"/>
  <c r="F82"/>
  <c r="G80"/>
  <c r="G79"/>
  <c r="G78" s="1"/>
  <c r="H80"/>
  <c r="H79" s="1"/>
  <c r="H78" s="1"/>
  <c r="I80"/>
  <c r="I79"/>
  <c r="K80"/>
  <c r="K79"/>
  <c r="L80"/>
  <c r="L79"/>
  <c r="L78" s="1"/>
  <c r="M80"/>
  <c r="M79" s="1"/>
  <c r="M78" s="1"/>
  <c r="N80"/>
  <c r="N79"/>
  <c r="N78" s="1"/>
  <c r="O80"/>
  <c r="O79" s="1"/>
  <c r="O78" s="1"/>
  <c r="F80"/>
  <c r="F79"/>
  <c r="H59"/>
  <c r="H58"/>
  <c r="H57" s="1"/>
  <c r="I59"/>
  <c r="I58" s="1"/>
  <c r="K59"/>
  <c r="K58" s="1"/>
  <c r="L59"/>
  <c r="M59"/>
  <c r="M58" s="1"/>
  <c r="M57" s="1"/>
  <c r="N59"/>
  <c r="N58"/>
  <c r="N57" s="1"/>
  <c r="O59"/>
  <c r="O58" s="1"/>
  <c r="O57" s="1"/>
  <c r="G49"/>
  <c r="H49"/>
  <c r="I49"/>
  <c r="E49"/>
  <c r="K49"/>
  <c r="L49"/>
  <c r="J49" s="1"/>
  <c r="P49" s="1"/>
  <c r="M49"/>
  <c r="N49"/>
  <c r="E45"/>
  <c r="P45"/>
  <c r="G41"/>
  <c r="I41"/>
  <c r="E41" s="1"/>
  <c r="P41" s="1"/>
  <c r="M41"/>
  <c r="N41"/>
  <c r="J29"/>
  <c r="K20"/>
  <c r="L20"/>
  <c r="J20"/>
  <c r="I24"/>
  <c r="I20"/>
  <c r="E20" s="1"/>
  <c r="P20" s="1"/>
  <c r="M20"/>
  <c r="N20"/>
  <c r="G24"/>
  <c r="G20"/>
  <c r="H24"/>
  <c r="H20"/>
  <c r="L18"/>
  <c r="M18"/>
  <c r="N18"/>
  <c r="K18"/>
  <c r="K15" s="1"/>
  <c r="G18"/>
  <c r="G15" s="1"/>
  <c r="G14" s="1"/>
  <c r="G102" s="1"/>
  <c r="H18"/>
  <c r="H15" s="1"/>
  <c r="H14" s="1"/>
  <c r="H102" s="1"/>
  <c r="I18"/>
  <c r="L16"/>
  <c r="L15"/>
  <c r="L14" s="1"/>
  <c r="L102" s="1"/>
  <c r="L58"/>
  <c r="L57" s="1"/>
  <c r="M16"/>
  <c r="M15"/>
  <c r="M14" s="1"/>
  <c r="M102" s="1"/>
  <c r="N16"/>
  <c r="N15"/>
  <c r="N14" s="1"/>
  <c r="N102" s="1"/>
  <c r="I16"/>
  <c r="E95"/>
  <c r="E94" s="1"/>
  <c r="E82"/>
  <c r="E29"/>
  <c r="P29"/>
  <c r="E18"/>
  <c r="J18"/>
  <c r="P18" s="1"/>
  <c r="J68" i="20"/>
  <c r="J67"/>
  <c r="J66" s="1"/>
  <c r="H18"/>
  <c r="I64"/>
  <c r="H80"/>
  <c r="G80" s="1"/>
  <c r="I80"/>
  <c r="J80"/>
  <c r="H75"/>
  <c r="G75" s="1"/>
  <c r="J73"/>
  <c r="I61"/>
  <c r="I60" s="1"/>
  <c r="G64"/>
  <c r="G65"/>
  <c r="J67" i="21"/>
  <c r="J60"/>
  <c r="J62"/>
  <c r="J63"/>
  <c r="J66"/>
  <c r="E66"/>
  <c r="P66"/>
  <c r="J68"/>
  <c r="J69"/>
  <c r="J71"/>
  <c r="J73"/>
  <c r="J17"/>
  <c r="J52"/>
  <c r="J19"/>
  <c r="J21"/>
  <c r="J24"/>
  <c r="J26"/>
  <c r="J28"/>
  <c r="J30"/>
  <c r="J31"/>
  <c r="J32"/>
  <c r="J33"/>
  <c r="J34"/>
  <c r="J35"/>
  <c r="J37"/>
  <c r="J38"/>
  <c r="J40"/>
  <c r="J42"/>
  <c r="I14" i="23" s="1"/>
  <c r="I9" s="1"/>
  <c r="I44" s="1"/>
  <c r="J43" i="21"/>
  <c r="J44"/>
  <c r="J48"/>
  <c r="J51"/>
  <c r="J53"/>
  <c r="J36"/>
  <c r="J81"/>
  <c r="J83"/>
  <c r="J85"/>
  <c r="J86"/>
  <c r="J87"/>
  <c r="J88"/>
  <c r="J89"/>
  <c r="J92"/>
  <c r="J96"/>
  <c r="E96"/>
  <c r="P96" s="1"/>
  <c r="J98"/>
  <c r="E63"/>
  <c r="P63" s="1"/>
  <c r="E68"/>
  <c r="E69"/>
  <c r="P69"/>
  <c r="E60"/>
  <c r="E62"/>
  <c r="P62" s="1"/>
  <c r="E67"/>
  <c r="P67" s="1"/>
  <c r="E71"/>
  <c r="P71" s="1"/>
  <c r="E73"/>
  <c r="P73" s="1"/>
  <c r="E19"/>
  <c r="P19" s="1"/>
  <c r="E17"/>
  <c r="E21"/>
  <c r="H22" i="23" s="1"/>
  <c r="G22" s="1"/>
  <c r="P21" i="21"/>
  <c r="E26"/>
  <c r="H23" i="23" s="1"/>
  <c r="G23" s="1"/>
  <c r="P26" i="21"/>
  <c r="E28"/>
  <c r="H24" i="23" s="1"/>
  <c r="G24" s="1"/>
  <c r="P28" i="21"/>
  <c r="E30"/>
  <c r="H25" i="23" s="1"/>
  <c r="G25" s="1"/>
  <c r="P30" i="21"/>
  <c r="E31"/>
  <c r="H26" i="23" s="1"/>
  <c r="G26" s="1"/>
  <c r="E32" i="21"/>
  <c r="H27" i="23" s="1"/>
  <c r="G27" s="1"/>
  <c r="E33" i="21"/>
  <c r="H28" i="23" s="1"/>
  <c r="G28" s="1"/>
  <c r="E34" i="21"/>
  <c r="P34" s="1"/>
  <c r="E35"/>
  <c r="E37"/>
  <c r="H29" i="23" s="1"/>
  <c r="G29" s="1"/>
  <c r="P37" i="21"/>
  <c r="E38"/>
  <c r="H30" i="23" s="1"/>
  <c r="G30" s="1"/>
  <c r="E40" i="21"/>
  <c r="H12" i="23" s="1"/>
  <c r="E43" i="21"/>
  <c r="H15" i="23" s="1"/>
  <c r="G15" s="1"/>
  <c r="E44" i="21"/>
  <c r="H16" i="23" s="1"/>
  <c r="G16" s="1"/>
  <c r="E48" i="21"/>
  <c r="P48"/>
  <c r="E51"/>
  <c r="E52"/>
  <c r="P52" s="1"/>
  <c r="E53"/>
  <c r="E36"/>
  <c r="E89"/>
  <c r="H38" i="23" s="1"/>
  <c r="E83" i="21"/>
  <c r="E85"/>
  <c r="P85"/>
  <c r="E86"/>
  <c r="E87"/>
  <c r="P87" s="1"/>
  <c r="E88"/>
  <c r="E92"/>
  <c r="P92"/>
  <c r="E81"/>
  <c r="P81"/>
  <c r="P17"/>
  <c r="F22"/>
  <c r="I22"/>
  <c r="E22"/>
  <c r="J22"/>
  <c r="P22"/>
  <c r="E23"/>
  <c r="J23"/>
  <c r="P23" s="1"/>
  <c r="J25"/>
  <c r="E27"/>
  <c r="J27"/>
  <c r="P27" s="1"/>
  <c r="P31"/>
  <c r="P35"/>
  <c r="P36"/>
  <c r="P38"/>
  <c r="P42"/>
  <c r="P44"/>
  <c r="P51"/>
  <c r="P53"/>
  <c r="P54"/>
  <c r="P55"/>
  <c r="P56"/>
  <c r="P60"/>
  <c r="E64"/>
  <c r="J64"/>
  <c r="P64"/>
  <c r="P68"/>
  <c r="P83"/>
  <c r="P86"/>
  <c r="P88"/>
  <c r="P98"/>
  <c r="H22"/>
  <c r="G22"/>
  <c r="G11" i="23"/>
  <c r="G13"/>
  <c r="G18"/>
  <c r="G19"/>
  <c r="G20"/>
  <c r="G34"/>
  <c r="G35"/>
  <c r="G36"/>
  <c r="M91" i="20"/>
  <c r="H13"/>
  <c r="H12"/>
  <c r="G18"/>
  <c r="G20"/>
  <c r="G19"/>
  <c r="I68"/>
  <c r="I67" s="1"/>
  <c r="G69"/>
  <c r="H22"/>
  <c r="G22"/>
  <c r="H24"/>
  <c r="G24"/>
  <c r="I42"/>
  <c r="G42"/>
  <c r="G63"/>
  <c r="G62"/>
  <c r="G45"/>
  <c r="G43"/>
  <c r="H56"/>
  <c r="G56"/>
  <c r="G59"/>
  <c r="G58"/>
  <c r="G57"/>
  <c r="H54"/>
  <c r="G54" s="1"/>
  <c r="G55"/>
  <c r="H51"/>
  <c r="G51"/>
  <c r="G53"/>
  <c r="G52"/>
  <c r="H48"/>
  <c r="H47"/>
  <c r="G49"/>
  <c r="H37"/>
  <c r="G37" s="1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I41"/>
  <c r="G41" s="1"/>
  <c r="H21"/>
  <c r="G21" s="1"/>
  <c r="I11"/>
  <c r="G68"/>
  <c r="E24" i="21"/>
  <c r="P24" s="1"/>
  <c r="E25"/>
  <c r="P25" s="1"/>
  <c r="G21" i="28"/>
  <c r="J16" i="21"/>
  <c r="J80"/>
  <c r="J95"/>
  <c r="P95"/>
  <c r="G61" i="20"/>
  <c r="G48"/>
  <c r="F78" i="21"/>
  <c r="G47" i="20"/>
  <c r="I15" i="21"/>
  <c r="I14" s="1"/>
  <c r="K78"/>
  <c r="J79"/>
  <c r="J78"/>
  <c r="P90"/>
  <c r="E59"/>
  <c r="C31" i="29"/>
  <c r="C28"/>
  <c r="C18"/>
  <c r="F58" i="21"/>
  <c r="F57" s="1"/>
  <c r="J94"/>
  <c r="J93"/>
  <c r="K93"/>
  <c r="D27" i="29"/>
  <c r="G12" i="20"/>
  <c r="I78" i="21"/>
  <c r="E79"/>
  <c r="P61"/>
  <c r="H27" i="20"/>
  <c r="G27"/>
  <c r="G13"/>
  <c r="E16" i="21"/>
  <c r="P16"/>
  <c r="E80"/>
  <c r="P80"/>
  <c r="E78"/>
  <c r="P78"/>
  <c r="P79"/>
  <c r="D26" i="29"/>
  <c r="D37" s="1"/>
  <c r="H11" i="20"/>
  <c r="G11"/>
  <c r="G12" i="23" l="1"/>
  <c r="P94" i="21"/>
  <c r="E93"/>
  <c r="P93" s="1"/>
  <c r="K14"/>
  <c r="J15"/>
  <c r="J14" s="1"/>
  <c r="I57"/>
  <c r="E58"/>
  <c r="G17" i="23"/>
  <c r="G67" i="20"/>
  <c r="I66"/>
  <c r="G66" s="1"/>
  <c r="H37" i="23"/>
  <c r="G38"/>
  <c r="G60" i="20"/>
  <c r="I46"/>
  <c r="I90" s="1"/>
  <c r="J90"/>
  <c r="J72"/>
  <c r="K57" i="21"/>
  <c r="J58"/>
  <c r="J57" s="1"/>
  <c r="E15"/>
  <c r="F14"/>
  <c r="F102" s="1"/>
  <c r="E27" i="29"/>
  <c r="E26" s="1"/>
  <c r="C30"/>
  <c r="C15"/>
  <c r="D12"/>
  <c r="I102" i="21"/>
  <c r="O102"/>
  <c r="G14" i="23"/>
  <c r="P89" i="21"/>
  <c r="P43"/>
  <c r="P40"/>
  <c r="P33"/>
  <c r="P32"/>
  <c r="M90" i="20"/>
  <c r="J59" i="21"/>
  <c r="P59" s="1"/>
  <c r="C34" i="29"/>
  <c r="H74" i="20"/>
  <c r="H21" i="23"/>
  <c r="G21" s="1"/>
  <c r="H50" i="20"/>
  <c r="D25" i="29" l="1"/>
  <c r="C25" s="1"/>
  <c r="C12"/>
  <c r="K102" i="21"/>
  <c r="H9" i="23"/>
  <c r="G9" s="1"/>
  <c r="G50" i="20"/>
  <c r="H46"/>
  <c r="G74"/>
  <c r="H73"/>
  <c r="E37" i="29"/>
  <c r="C37" s="1"/>
  <c r="C26"/>
  <c r="P15" i="21"/>
  <c r="E14"/>
  <c r="G37" i="23"/>
  <c r="G44" s="1"/>
  <c r="H44"/>
  <c r="E57" i="21"/>
  <c r="P57" s="1"/>
  <c r="P58"/>
  <c r="I72" i="20"/>
  <c r="C27" i="29"/>
  <c r="J102" i="21"/>
  <c r="E102" l="1"/>
  <c r="P14"/>
  <c r="H90" i="20"/>
  <c r="G73"/>
  <c r="G46"/>
  <c r="H72"/>
  <c r="G72" s="1"/>
  <c r="E104" i="21" l="1"/>
  <c r="P102"/>
  <c r="G90" i="20"/>
</calcChain>
</file>

<file path=xl/sharedStrings.xml><?xml version="1.0" encoding="utf-8"?>
<sst xmlns="http://schemas.openxmlformats.org/spreadsheetml/2006/main" count="734" uniqueCount="439">
  <si>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</si>
  <si>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</si>
  <si>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</si>
  <si>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</si>
  <si>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</si>
  <si>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</si>
  <si>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</si>
  <si>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</si>
  <si>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</si>
  <si>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</si>
  <si>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</si>
  <si>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</si>
  <si>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</si>
  <si>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</si>
  <si>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</si>
  <si>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</si>
  <si>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</si>
  <si>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</si>
  <si>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</si>
  <si>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</si>
  <si>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</si>
  <si>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</si>
  <si>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</si>
  <si>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</si>
  <si>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</si>
  <si>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</si>
  <si>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</si>
  <si>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</si>
  <si>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</si>
  <si>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</si>
  <si>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</si>
  <si>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</si>
  <si>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</si>
  <si>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</si>
  <si>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</si>
  <si>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</si>
  <si>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</si>
  <si>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</si>
  <si>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</si>
  <si>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</si>
  <si>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</si>
  <si>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</si>
  <si>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</si>
  <si>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</si>
  <si>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</si>
  <si>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</si>
  <si>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(код)</t>
  </si>
  <si>
    <t>(трансферт 1)</t>
  </si>
  <si>
    <t>ІІ. Трансферти до спеціального фонду бюджету</t>
  </si>
  <si>
    <t>(трансферт)</t>
  </si>
  <si>
    <t>(бюджет)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</si>
  <si>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</si>
  <si>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</si>
  <si>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</si>
  <si>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</si>
  <si>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</si>
  <si>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</si>
  <si>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 xml:space="preserve">Найменування трансферту 1 </t>
  </si>
  <si>
    <t>Найменування бюджету1</t>
  </si>
  <si>
    <t>Найменування трансферту 2</t>
  </si>
  <si>
    <t>Найменування бюджету2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</si>
  <si>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</si>
  <si>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</si>
  <si>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</si>
  <si>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</si>
  <si>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</si>
  <si>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</si>
  <si>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</si>
  <si>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</si>
  <si>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</si>
  <si>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</si>
  <si>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</si>
  <si>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021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</si>
  <si>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</si>
  <si>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</si>
  <si>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</si>
  <si>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</si>
  <si>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</si>
  <si>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</si>
  <si>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</si>
  <si>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</si>
  <si>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</si>
  <si>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</si>
  <si>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</si>
  <si>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</si>
  <si>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</si>
  <si>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</si>
  <si>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</si>
  <si>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</si>
  <si>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</si>
  <si>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</si>
  <si>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</si>
  <si>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</si>
  <si>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</si>
  <si>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</si>
  <si>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</si>
  <si>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</si>
  <si>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</si>
  <si>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</si>
  <si>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</si>
  <si>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</si>
  <si>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</si>
  <si>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</si>
  <si>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</si>
  <si>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</si>
  <si>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</si>
  <si>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</si>
  <si>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</si>
  <si>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</si>
  <si>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</si>
  <si>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</si>
  <si>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</si>
  <si>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</si>
  <si>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</si>
  <si>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</si>
  <si>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</si>
  <si>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</si>
  <si>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</si>
  <si>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</si>
  <si>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</si>
  <si>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</si>
  <si>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</si>
  <si>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</si>
  <si>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</si>
  <si>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</si>
  <si>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</si>
  <si>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</si>
  <si>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</si>
  <si>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</si>
  <si>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</si>
  <si>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</si>
  <si>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</si>
  <si>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</si>
  <si>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</si>
  <si>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</si>
  <si>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</si>
  <si>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</si>
  <si>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</si>
  <si>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</si>
  <si>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</si>
  <si>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</si>
  <si>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</si>
  <si>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</si>
  <si>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</si>
  <si>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</si>
  <si>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</si>
  <si>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</si>
  <si>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</si>
  <si>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</si>
  <si>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</si>
  <si>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</si>
  <si>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</si>
  <si>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</si>
  <si>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</si>
  <si>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</si>
  <si>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</si>
  <si>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</si>
  <si>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</si>
  <si>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</si>
  <si>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</si>
  <si>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</si>
  <si>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</si>
  <si>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</si>
  <si>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</si>
  <si>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</si>
  <si>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</si>
  <si>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</si>
  <si>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</si>
  <si>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</si>
  <si>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</si>
  <si>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</si>
  <si>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</si>
  <si>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</si>
  <si>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</si>
  <si>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</si>
  <si>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</si>
  <si>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</si>
  <si>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</si>
  <si>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</si>
  <si>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</si>
  <si>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</si>
  <si>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</si>
  <si>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</si>
  <si>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</si>
  <si>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</si>
  <si>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</si>
  <si>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</si>
  <si>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</si>
  <si>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</si>
  <si>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</si>
  <si>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</si>
  <si>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</si>
  <si>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</si>
  <si>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</si>
  <si>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</si>
  <si>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</si>
  <si>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</si>
  <si>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</si>
  <si>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</si>
  <si>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</si>
  <si>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</si>
  <si>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</si>
  <si>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</si>
  <si>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</si>
  <si>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</si>
  <si>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</si>
  <si>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</si>
  <si>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</si>
  <si>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</si>
  <si>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</si>
  <si>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</si>
  <si>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</si>
  <si>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</si>
  <si>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</si>
  <si>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</si>
  <si>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</si>
  <si>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</si>
  <si>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</si>
  <si>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</si>
  <si>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</si>
  <si>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</si>
  <si>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</si>
  <si>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</si>
  <si>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</si>
  <si>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</si>
  <si>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</si>
  <si>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</si>
  <si>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</si>
  <si>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</si>
  <si>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</si>
  <si>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</si>
  <si>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</si>
  <si>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</si>
  <si>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</si>
  <si>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</si>
  <si>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</si>
  <si>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</si>
  <si>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</si>
  <si>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</si>
  <si>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</si>
  <si>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</si>
  <si>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</si>
  <si>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</si>
  <si>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</si>
  <si>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</si>
  <si>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</si>
  <si>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</si>
  <si>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</si>
  <si>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</si>
  <si>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</si>
  <si>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</si>
  <si>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</si>
  <si>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</si>
  <si>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</si>
  <si>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</si>
  <si>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</si>
  <si>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</si>
  <si>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</si>
  <si>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</si>
  <si>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</si>
  <si>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</si>
  <si>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</si>
  <si>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</si>
  <si>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</si>
  <si>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</si>
  <si>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</si>
  <si>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</si>
  <si>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</si>
  <si>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</si>
  <si>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</si>
  <si>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</si>
  <si>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</si>
  <si>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</si>
  <si>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</si>
  <si>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</si>
  <si>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</si>
  <si>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</si>
  <si>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</si>
  <si>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</si>
  <si>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</si>
  <si>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</si>
  <si>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</si>
  <si>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</si>
  <si>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</si>
  <si>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</si>
  <si>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</si>
  <si>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</si>
  <si>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</si>
  <si>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</si>
  <si>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</si>
  <si>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транфертів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</si>
  <si>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</si>
  <si>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</si>
  <si>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</si>
  <si>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</si>
  <si>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</si>
  <si>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</si>
  <si>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</si>
  <si>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</si>
  <si>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</si>
  <si>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</si>
  <si>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</si>
  <si>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</si>
  <si>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</si>
  <si>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</si>
  <si>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</si>
  <si>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</si>
  <si>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</si>
  <si>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</si>
  <si>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</si>
  <si>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</si>
  <si>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</si>
  <si>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</si>
  <si>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</si>
  <si>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</si>
  <si>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</si>
  <si>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</si>
  <si>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</si>
  <si>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</si>
  <si>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</si>
  <si>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</si>
  <si>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</si>
  <si>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</si>
  <si>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</si>
  <si>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</si>
  <si>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</si>
  <si>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</si>
  <si>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</si>
  <si>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</si>
  <si>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</si>
  <si>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</si>
  <si>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</si>
  <si>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</si>
  <si>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</si>
  <si>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</si>
  <si>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</si>
  <si>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</si>
  <si>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</si>
  <si>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</si>
  <si>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</si>
  <si>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</si>
  <si>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</si>
  <si>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</si>
  <si>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</si>
  <si>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</si>
  <si>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</si>
  <si>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</si>
  <si>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</si>
  <si>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</si>
  <si>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</si>
  <si>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</si>
  <si>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</si>
  <si>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</si>
  <si>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</si>
  <si>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</si>
  <si>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</si>
  <si>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</si>
  <si>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</si>
  <si>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</si>
  <si>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</si>
  <si>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</si>
  <si>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</si>
  <si>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</si>
  <si>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</si>
  <si>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</si>
  <si>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</si>
  <si>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</si>
  <si>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</si>
  <si>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</si>
  <si>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Фінансування селищного бюджету на 2021 рік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</si>
  <si>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</si>
  <si>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</si>
  <si>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</si>
  <si>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</si>
  <si>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</si>
  <si>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</si>
  <si>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</si>
  <si>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</si>
  <si>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</si>
  <si>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</si>
  <si>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</si>
  <si>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</si>
  <si>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</si>
  <si>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</si>
  <si>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</si>
  <si>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</si>
  <si>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</si>
  <si>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об‘єкта у бюджетному періоді,гривень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</si>
  <si>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</si>
  <si>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</si>
  <si>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</si>
  <si>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</si>
  <si>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</si>
  <si>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</si>
  <si>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</si>
  <si>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Капітальний ремонт покрівлі даху будівлі ( літ.»Б» )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по вул. Гетьманський шлях, 13 в смт. Лисянка Черкаської області</t>
  </si>
  <si>
    <t>код бюджету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</si>
  <si>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</si>
  <si>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</si>
  <si>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</si>
  <si>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</si>
  <si>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</si>
  <si>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</si>
  <si>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</si>
  <si>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</si>
  <si>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</si>
  <si>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</si>
  <si>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</si>
  <si>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</si>
  <si>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</si>
  <si>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</si>
  <si>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</si>
  <si>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</si>
  <si>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</si>
  <si>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</si>
  <si>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>2354000000</t>
  </si>
  <si>
    <t xml:space="preserve">Додаток  2                                                                                       </t>
  </si>
  <si>
    <t xml:space="preserve">Доходи  бюджету Лисянської селищної територіальної громади  на 2021 рік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</si>
  <si>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</si>
  <si>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</si>
  <si>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</si>
  <si>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</si>
  <si>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</si>
  <si>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</si>
  <si>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</si>
  <si>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</si>
  <si>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</si>
  <si>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</si>
  <si>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</si>
  <si>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</si>
  <si>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</si>
  <si>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</si>
  <si>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</si>
  <si>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до рішення Лисянської селищної ради від 24.12.2020 № 3-29/VIII (в редакції рішення від 18.06.2021 № 15-5/VIII)</t>
  </si>
  <si>
    <t>до рішення Лисянської селищної ради від 24.12.2020 № 3-29/VIII ( в редакції рішення від 18.06.2021 № 15-5/VIII)</t>
  </si>
  <si>
    <t xml:space="preserve">                                       до рішення Лисянської селищної ради від 24.12.2020 № 3-29/VIII (в редакції рішення від 18.06.2021 № 15-5/VIII)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</si>
  <si>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</si>
  <si>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</si>
  <si>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Додаток 7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</si>
</sst>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u/>
      <sz val="10"/>
      <name val="Times New Roman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2" fillId="0" borderId="0"/>
    <xf numFmtId="0" fontId="4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23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2" applyFont="1"/>
    <xf numFmtId="0" fontId="21" fillId="0" borderId="0" xfId="92"/>
    <xf numFmtId="0" fontId="32" fillId="0" borderId="0" xfId="92" applyFont="1"/>
    <xf numFmtId="0" fontId="46" fillId="0" borderId="0" xfId="92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2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1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8" applyFont="1" applyBorder="1" applyAlignment="1" applyProtection="1">
      <alignment horizontal="left" vertical="top" wrapText="1"/>
    </xf>
    <xf numFmtId="0" fontId="47" fillId="0" borderId="0" xfId="88"/>
    <xf numFmtId="0" fontId="56" fillId="0" borderId="0" xfId="88" applyFont="1" applyBorder="1" applyAlignment="1" applyProtection="1">
      <alignment vertical="top" wrapText="1"/>
    </xf>
    <xf numFmtId="0" fontId="57" fillId="0" borderId="0" xfId="88" applyFont="1" applyBorder="1" applyAlignment="1" applyProtection="1">
      <alignment horizontal="center" vertical="center" wrapText="1"/>
    </xf>
    <xf numFmtId="0" fontId="58" fillId="0" borderId="0" xfId="88" applyFont="1" applyBorder="1" applyAlignment="1" applyProtection="1">
      <alignment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0" fillId="0" borderId="0" xfId="88" applyFont="1" applyBorder="1" applyAlignment="1" applyProtection="1">
      <alignment horizontal="left" vertical="top" wrapText="1"/>
    </xf>
    <xf numFmtId="0" fontId="61" fillId="0" borderId="0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3" fillId="0" borderId="11" xfId="88" applyFont="1" applyBorder="1" applyAlignment="1" applyProtection="1">
      <alignment horizontal="center" vertical="top" wrapText="1"/>
    </xf>
    <xf numFmtId="165" fontId="64" fillId="0" borderId="11" xfId="88" applyNumberFormat="1" applyFont="1" applyBorder="1" applyAlignment="1" applyProtection="1">
      <alignment horizontal="right" vertical="top" wrapText="1"/>
    </xf>
    <xf numFmtId="0" fontId="57" fillId="0" borderId="11" xfId="88" applyFont="1" applyBorder="1" applyAlignment="1" applyProtection="1">
      <alignment horizontal="center" vertical="top" wrapText="1"/>
    </xf>
    <xf numFmtId="165" fontId="53" fillId="0" borderId="11" xfId="88" applyNumberFormat="1" applyFont="1" applyBorder="1" applyAlignment="1" applyProtection="1">
      <alignment horizontal="right" vertical="top" wrapText="1"/>
    </xf>
    <xf numFmtId="0" fontId="57" fillId="0" borderId="12" xfId="88" applyFont="1" applyBorder="1" applyAlignment="1" applyProtection="1">
      <alignment horizontal="center" vertical="top" wrapText="1"/>
    </xf>
    <xf numFmtId="0" fontId="57" fillId="0" borderId="10" xfId="88" applyFont="1" applyBorder="1" applyAlignment="1" applyProtection="1">
      <alignment horizontal="center" vertical="top" wrapText="1"/>
    </xf>
    <xf numFmtId="2" fontId="65" fillId="0" borderId="0" xfId="88" applyNumberFormat="1" applyFont="1"/>
    <xf numFmtId="0" fontId="66" fillId="0" borderId="13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68" fillId="0" borderId="0" xfId="88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0" fontId="75" fillId="0" borderId="16" xfId="86" applyNumberFormat="1" applyFont="1" applyBorder="1" applyAlignment="1">
      <alignment horizontal="right" vertical="center"/>
    </xf>
    <xf numFmtId="0" fontId="75" fillId="0" borderId="10" xfId="86" applyNumberFormat="1" applyFont="1" applyBorder="1" applyAlignment="1">
      <alignment horizontal="right" vertical="center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75" fillId="0" borderId="17" xfId="86" applyNumberFormat="1" applyFont="1" applyBorder="1" applyAlignment="1">
      <alignment horizontal="right" vertical="center"/>
    </xf>
    <xf numFmtId="0" fontId="69" fillId="0" borderId="0" xfId="86"/>
    <xf numFmtId="0" fontId="79" fillId="0" borderId="16" xfId="86" applyNumberFormat="1" applyFont="1" applyBorder="1" applyAlignment="1">
      <alignment horizontal="right" vertical="center"/>
    </xf>
    <xf numFmtId="0" fontId="79" fillId="0" borderId="10" xfId="86" applyNumberFormat="1" applyFont="1" applyBorder="1" applyAlignment="1">
      <alignment horizontal="right" vertical="center"/>
    </xf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3" applyFont="1"/>
    <xf numFmtId="0" fontId="26" fillId="0" borderId="0" xfId="93" applyFont="1" applyAlignment="1">
      <alignment horizontal="center" vertical="top"/>
    </xf>
    <xf numFmtId="0" fontId="26" fillId="0" borderId="0" xfId="93" applyFont="1" applyAlignment="1">
      <alignment horizontal="center"/>
    </xf>
    <xf numFmtId="3" fontId="26" fillId="0" borderId="0" xfId="93" applyNumberFormat="1" applyFont="1" applyAlignment="1">
      <alignment horizontal="right" vertical="top"/>
    </xf>
    <xf numFmtId="0" fontId="35" fillId="0" borderId="0" xfId="89" applyFont="1"/>
    <xf numFmtId="3" fontId="35" fillId="0" borderId="0" xfId="89" applyNumberFormat="1" applyFont="1" applyAlignment="1">
      <alignment horizontal="center" vertical="top"/>
    </xf>
    <xf numFmtId="0" fontId="35" fillId="0" borderId="0" xfId="89" applyFont="1" applyAlignment="1">
      <alignment vertical="top"/>
    </xf>
    <xf numFmtId="0" fontId="35" fillId="0" borderId="10" xfId="93" applyFont="1" applyBorder="1" applyAlignment="1">
      <alignment horizontal="center" vertical="top" wrapText="1"/>
    </xf>
    <xf numFmtId="3" fontId="35" fillId="0" borderId="10" xfId="93" applyNumberFormat="1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 vertical="top"/>
    </xf>
    <xf numFmtId="0" fontId="26" fillId="0" borderId="10" xfId="93" applyFont="1" applyBorder="1" applyAlignment="1">
      <alignment horizontal="center"/>
    </xf>
    <xf numFmtId="3" fontId="26" fillId="0" borderId="10" xfId="93" applyNumberFormat="1" applyFont="1" applyBorder="1" applyAlignment="1">
      <alignment horizontal="center" vertical="top"/>
    </xf>
    <xf numFmtId="3" fontId="26" fillId="0" borderId="10" xfId="93" applyNumberFormat="1" applyFont="1" applyBorder="1" applyAlignment="1">
      <alignment horizontal="right" vertical="top"/>
    </xf>
    <xf numFmtId="3" fontId="2" fillId="0" borderId="10" xfId="93" applyNumberFormat="1" applyFont="1" applyBorder="1" applyAlignment="1">
      <alignment horizontal="right" vertical="top"/>
    </xf>
    <xf numFmtId="0" fontId="52" fillId="0" borderId="10" xfId="93" applyFont="1" applyBorder="1" applyAlignment="1">
      <alignment horizontal="center" vertical="top"/>
    </xf>
    <xf numFmtId="0" fontId="26" fillId="29" borderId="10" xfId="93" applyFont="1" applyFill="1" applyBorder="1" applyAlignment="1">
      <alignment horizontal="center" vertical="top"/>
    </xf>
    <xf numFmtId="3" fontId="35" fillId="27" borderId="10" xfId="93" applyNumberFormat="1" applyFont="1" applyFill="1" applyBorder="1" applyAlignment="1">
      <alignment horizontal="right" vertical="top"/>
    </xf>
    <xf numFmtId="3" fontId="82" fillId="27" borderId="10" xfId="93" applyNumberFormat="1" applyFont="1" applyFill="1" applyBorder="1" applyAlignment="1">
      <alignment horizontal="right" vertical="top"/>
    </xf>
    <xf numFmtId="0" fontId="26" fillId="0" borderId="0" xfId="93" applyFont="1" applyBorder="1" applyAlignment="1">
      <alignment horizontal="center" vertical="top"/>
    </xf>
    <xf numFmtId="0" fontId="26" fillId="0" borderId="0" xfId="93" applyFont="1" applyBorder="1" applyAlignment="1">
      <alignment horizontal="center"/>
    </xf>
    <xf numFmtId="3" fontId="26" fillId="0" borderId="0" xfId="93" applyNumberFormat="1" applyFont="1" applyBorder="1" applyAlignment="1">
      <alignment horizontal="center" vertical="top"/>
    </xf>
    <xf numFmtId="0" fontId="26" fillId="0" borderId="0" xfId="93" applyFont="1" applyBorder="1"/>
    <xf numFmtId="3" fontId="26" fillId="0" borderId="0" xfId="93" applyNumberFormat="1" applyFont="1" applyBorder="1" applyAlignment="1">
      <alignment horizontal="right" vertical="top"/>
    </xf>
    <xf numFmtId="0" fontId="26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50" fillId="0" borderId="10" xfId="93" applyFont="1" applyBorder="1" applyAlignment="1">
      <alignment wrapText="1"/>
    </xf>
    <xf numFmtId="0" fontId="50" fillId="0" borderId="10" xfId="93" applyFont="1" applyFill="1" applyBorder="1"/>
    <xf numFmtId="3" fontId="35" fillId="0" borderId="10" xfId="93" applyNumberFormat="1" applyFont="1" applyBorder="1" applyAlignment="1">
      <alignment horizontal="right" vertical="top"/>
    </xf>
    <xf numFmtId="0" fontId="35" fillId="0" borderId="0" xfId="93" applyFont="1"/>
    <xf numFmtId="3" fontId="26" fillId="0" borderId="10" xfId="93" applyNumberFormat="1" applyFont="1" applyFill="1" applyBorder="1" applyAlignment="1">
      <alignment horizontal="right" vertical="top"/>
    </xf>
    <xf numFmtId="0" fontId="82" fillId="0" borderId="10" xfId="93" applyFont="1" applyFill="1" applyBorder="1" applyAlignment="1">
      <alignment horizontal="center" vertical="top"/>
    </xf>
    <xf numFmtId="0" fontId="82" fillId="0" borderId="10" xfId="93" applyFont="1" applyFill="1" applyBorder="1" applyAlignment="1">
      <alignment horizontal="center"/>
    </xf>
    <xf numFmtId="0" fontId="35" fillId="0" borderId="10" xfId="93" applyFont="1" applyFill="1" applyBorder="1"/>
    <xf numFmtId="0" fontId="82" fillId="0" borderId="0" xfId="93" applyFont="1" applyFill="1"/>
    <xf numFmtId="3" fontId="82" fillId="0" borderId="0" xfId="93" applyNumberFormat="1" applyFont="1" applyFill="1"/>
    <xf numFmtId="0" fontId="82" fillId="0" borderId="10" xfId="93" applyFont="1" applyBorder="1"/>
    <xf numFmtId="3" fontId="26" fillId="0" borderId="0" xfId="93" applyNumberFormat="1" applyFont="1" applyFill="1" applyAlignment="1">
      <alignment horizontal="left" vertical="top"/>
    </xf>
    <xf numFmtId="0" fontId="26" fillId="0" borderId="0" xfId="93" applyFont="1" applyFill="1" applyAlignment="1">
      <alignment horizontal="center" vertical="top"/>
    </xf>
    <xf numFmtId="0" fontId="26" fillId="0" borderId="0" xfId="93" applyFont="1" applyFill="1" applyAlignment="1">
      <alignment horizontal="center"/>
    </xf>
    <xf numFmtId="0" fontId="26" fillId="0" borderId="0" xfId="93" applyFont="1" applyFill="1"/>
    <xf numFmtId="3" fontId="26" fillId="0" borderId="0" xfId="93" applyNumberFormat="1" applyFont="1" applyFill="1" applyAlignment="1">
      <alignment horizontal="right" vertical="top"/>
    </xf>
    <xf numFmtId="1" fontId="35" fillId="0" borderId="9" xfId="89" applyNumberFormat="1" applyFont="1" applyFill="1" applyBorder="1" applyAlignment="1">
      <alignment horizontal="center" vertical="top"/>
    </xf>
    <xf numFmtId="3" fontId="83" fillId="0" borderId="0" xfId="93" applyNumberFormat="1" applyFont="1" applyAlignment="1">
      <alignment horizontal="right" vertical="top"/>
    </xf>
    <xf numFmtId="0" fontId="50" fillId="0" borderId="10" xfId="93" applyFont="1" applyFill="1" applyBorder="1" applyAlignment="1">
      <alignment horizontal="center" vertical="top"/>
    </xf>
    <xf numFmtId="0" fontId="25" fillId="0" borderId="0" xfId="88" applyFont="1" applyFill="1"/>
    <xf numFmtId="0" fontId="27" fillId="0" borderId="0" xfId="88" applyNumberFormat="1" applyFont="1" applyFill="1" applyAlignment="1" applyProtection="1"/>
    <xf numFmtId="0" fontId="2" fillId="0" borderId="0" xfId="88" applyFont="1" applyFill="1"/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27" fillId="0" borderId="9" xfId="88" applyFont="1" applyFill="1" applyBorder="1" applyAlignment="1">
      <alignment horizontal="center"/>
    </xf>
    <xf numFmtId="0" fontId="27" fillId="0" borderId="0" xfId="88" applyFont="1" applyFill="1" applyBorder="1" applyAlignment="1">
      <alignment horizontal="center"/>
    </xf>
    <xf numFmtId="0" fontId="27" fillId="0" borderId="0" xfId="88" applyNumberFormat="1" applyFont="1" applyFill="1" applyBorder="1" applyAlignment="1" applyProtection="1">
      <alignment horizontal="center" vertical="top"/>
    </xf>
    <xf numFmtId="0" fontId="27" fillId="0" borderId="9" xfId="88" applyNumberFormat="1" applyFont="1" applyFill="1" applyBorder="1" applyAlignment="1" applyProtection="1">
      <alignment horizontal="right" vertical="center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10" xfId="88" applyFont="1" applyBorder="1" applyAlignment="1">
      <alignment horizontal="center" vertical="center" wrapText="1"/>
    </xf>
    <xf numFmtId="0" fontId="25" fillId="0" borderId="18" xfId="88" applyFont="1" applyBorder="1" applyAlignment="1">
      <alignment vertical="center" wrapText="1"/>
    </xf>
    <xf numFmtId="49" fontId="25" fillId="0" borderId="10" xfId="88" applyNumberFormat="1" applyFont="1" applyBorder="1" applyAlignment="1">
      <alignment horizontal="center" vertical="center" wrapText="1"/>
    </xf>
    <xf numFmtId="2" fontId="3" fillId="30" borderId="10" xfId="92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8" applyFont="1" applyFill="1" applyAlignment="1">
      <alignment vertical="center"/>
    </xf>
    <xf numFmtId="2" fontId="25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vertical="center" wrapText="1"/>
    </xf>
    <xf numFmtId="0" fontId="25" fillId="0" borderId="10" xfId="88" applyFont="1" applyBorder="1" applyAlignment="1">
      <alignment wrapText="1"/>
    </xf>
    <xf numFmtId="2" fontId="25" fillId="0" borderId="10" xfId="92" applyNumberFormat="1" applyFont="1" applyFill="1" applyBorder="1" applyAlignment="1">
      <alignment vertical="center" wrapText="1"/>
    </xf>
    <xf numFmtId="0" fontId="25" fillId="0" borderId="10" xfId="88" applyFont="1" applyFill="1" applyBorder="1" applyAlignment="1">
      <alignment horizontal="center" vertical="center"/>
    </xf>
    <xf numFmtId="0" fontId="25" fillId="0" borderId="10" xfId="90" applyNumberFormat="1" applyFont="1" applyFill="1" applyBorder="1" applyAlignment="1" applyProtection="1">
      <alignment horizontal="center" vertical="center" wrapText="1"/>
    </xf>
    <xf numFmtId="0" fontId="27" fillId="0" borderId="0" xfId="88" applyFont="1" applyFill="1"/>
    <xf numFmtId="0" fontId="25" fillId="0" borderId="10" xfId="88" applyFont="1" applyFill="1" applyBorder="1" applyAlignment="1">
      <alignment horizontal="center"/>
    </xf>
    <xf numFmtId="0" fontId="25" fillId="0" borderId="10" xfId="88" applyFont="1" applyFill="1" applyBorder="1"/>
    <xf numFmtId="2" fontId="19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wrapText="1"/>
    </xf>
    <xf numFmtId="0" fontId="27" fillId="0" borderId="10" xfId="88" applyFont="1" applyBorder="1" applyAlignment="1">
      <alignment horizontal="center" vertical="center" wrapText="1"/>
    </xf>
    <xf numFmtId="49" fontId="27" fillId="0" borderId="10" xfId="88" applyNumberFormat="1" applyFont="1" applyBorder="1" applyAlignment="1">
      <alignment horizontal="center" vertical="center" wrapText="1"/>
    </xf>
    <xf numFmtId="0" fontId="27" fillId="0" borderId="10" xfId="88" applyFont="1" applyBorder="1" applyAlignment="1">
      <alignment horizontal="justify" vertical="center" wrapText="1"/>
    </xf>
    <xf numFmtId="164" fontId="31" fillId="0" borderId="10" xfId="88" applyNumberFormat="1" applyFont="1" applyBorder="1" applyAlignment="1">
      <alignment vertical="justify"/>
    </xf>
    <xf numFmtId="0" fontId="27" fillId="0" borderId="0" xfId="88" applyNumberFormat="1" applyFont="1" applyFill="1" applyBorder="1" applyAlignment="1" applyProtection="1">
      <alignment vertical="center" wrapText="1"/>
    </xf>
    <xf numFmtId="0" fontId="25" fillId="0" borderId="0" xfId="88" applyNumberFormat="1" applyFont="1" applyFill="1" applyAlignment="1" applyProtection="1">
      <alignment horizontal="left" vertical="top"/>
    </xf>
    <xf numFmtId="0" fontId="25" fillId="0" borderId="0" xfId="88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0" fontId="75" fillId="27" borderId="17" xfId="86" applyNumberFormat="1" applyFont="1" applyFill="1" applyBorder="1" applyAlignment="1">
      <alignment horizontal="right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0" fontId="75" fillId="0" borderId="20" xfId="86" applyNumberFormat="1" applyFont="1" applyBorder="1" applyAlignment="1">
      <alignment horizontal="right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2" applyFont="1"/>
    <xf numFmtId="0" fontId="45" fillId="0" borderId="11" xfId="88" applyNumberFormat="1" applyFont="1" applyBorder="1" applyAlignment="1" applyProtection="1">
      <alignment horizontal="right" vertical="top" wrapText="1"/>
    </xf>
    <xf numFmtId="0" fontId="26" fillId="0" borderId="10" xfId="93" applyNumberFormat="1" applyFont="1" applyBorder="1" applyAlignment="1">
      <alignment horizontal="right" vertical="top"/>
    </xf>
    <xf numFmtId="0" fontId="45" fillId="0" borderId="10" xfId="88" applyNumberFormat="1" applyFont="1" applyBorder="1" applyAlignment="1" applyProtection="1">
      <alignment horizontal="right" vertical="top" wrapText="1"/>
    </xf>
    <xf numFmtId="0" fontId="45" fillId="0" borderId="0" xfId="88" applyFont="1" applyBorder="1" applyAlignment="1" applyProtection="1">
      <alignment horizontal="center" vertical="top" wrapText="1"/>
    </xf>
    <xf numFmtId="0" fontId="26" fillId="0" borderId="20" xfId="93" applyFont="1" applyBorder="1" applyAlignment="1">
      <alignment horizontal="center" vertical="top"/>
    </xf>
    <xf numFmtId="0" fontId="45" fillId="0" borderId="11" xfId="88" applyFont="1" applyBorder="1" applyAlignment="1" applyProtection="1">
      <alignment horizontal="center" vertical="top" wrapText="1"/>
    </xf>
    <xf numFmtId="0" fontId="45" fillId="0" borderId="10" xfId="88" applyFont="1" applyBorder="1" applyAlignment="1" applyProtection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93" applyFont="1" applyFill="1" applyBorder="1" applyAlignment="1">
      <alignment horizontal="center" vertical="top"/>
    </xf>
    <xf numFmtId="0" fontId="77" fillId="27" borderId="17" xfId="86" applyNumberFormat="1" applyFont="1" applyFill="1" applyBorder="1" applyAlignment="1">
      <alignment horizontal="right" vertical="center"/>
    </xf>
    <xf numFmtId="0" fontId="77" fillId="0" borderId="10" xfId="86" applyNumberFormat="1" applyFont="1" applyBorder="1" applyAlignment="1">
      <alignment horizontal="right" vertical="center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2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2" quotePrefix="1" applyNumberFormat="1" applyFont="1" applyFill="1" applyBorder="1" applyAlignment="1">
      <alignment horizontal="left" vertical="center" wrapText="1"/>
    </xf>
    <xf numFmtId="0" fontId="75" fillId="0" borderId="21" xfId="86" applyNumberFormat="1" applyFont="1" applyBorder="1" applyAlignment="1">
      <alignment horizontal="right" vertical="center"/>
    </xf>
    <xf numFmtId="0" fontId="75" fillId="27" borderId="22" xfId="86" applyNumberFormat="1" applyFont="1" applyFill="1" applyBorder="1" applyAlignment="1">
      <alignment horizontal="right" vertical="center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7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0" fillId="0" borderId="9" xfId="0" applyFont="1" applyBorder="1" applyAlignment="1">
      <alignment horizontal="left"/>
    </xf>
    <xf numFmtId="165" fontId="53" fillId="0" borderId="23" xfId="88" applyNumberFormat="1" applyFont="1" applyBorder="1" applyAlignment="1" applyProtection="1">
      <alignment horizontal="right" vertical="top" wrapText="1"/>
    </xf>
    <xf numFmtId="0" fontId="57" fillId="0" borderId="24" xfId="88" applyFont="1" applyBorder="1" applyAlignment="1" applyProtection="1">
      <alignment horizontal="center" vertical="top" wrapText="1"/>
    </xf>
    <xf numFmtId="165" fontId="53" fillId="0" borderId="12" xfId="88" applyNumberFormat="1" applyFont="1" applyBorder="1" applyAlignment="1" applyProtection="1">
      <alignment horizontal="right" vertical="top" wrapText="1"/>
    </xf>
    <xf numFmtId="0" fontId="62" fillId="0" borderId="25" xfId="88" applyFont="1" applyBorder="1" applyAlignment="1" applyProtection="1">
      <alignment horizontal="center" vertical="top" wrapText="1"/>
    </xf>
    <xf numFmtId="169" fontId="89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90" fillId="0" borderId="16" xfId="86" applyNumberFormat="1" applyFont="1" applyFill="1" applyBorder="1" applyAlignment="1">
      <alignment horizontal="left" vertical="top" wrapText="1"/>
    </xf>
    <xf numFmtId="170" fontId="65" fillId="0" borderId="26" xfId="86" applyNumberFormat="1" applyFont="1" applyFill="1" applyBorder="1" applyAlignment="1">
      <alignment horizontal="center" vertical="center"/>
    </xf>
    <xf numFmtId="1" fontId="65" fillId="0" borderId="27" xfId="86" applyNumberFormat="1" applyFont="1" applyFill="1" applyBorder="1" applyAlignment="1">
      <alignment horizontal="center" vertical="center" wrapText="1"/>
    </xf>
    <xf numFmtId="169" fontId="65" fillId="0" borderId="27" xfId="86" applyNumberFormat="1" applyFont="1" applyFill="1" applyBorder="1" applyAlignment="1">
      <alignment horizontal="center" vertical="center" wrapText="1"/>
    </xf>
    <xf numFmtId="0" fontId="75" fillId="0" borderId="27" xfId="86" applyNumberFormat="1" applyFont="1" applyBorder="1" applyAlignment="1">
      <alignment horizontal="right" vertical="center"/>
    </xf>
    <xf numFmtId="0" fontId="75" fillId="0" borderId="28" xfId="86" applyNumberFormat="1" applyFont="1" applyBorder="1" applyAlignment="1">
      <alignment horizontal="right" vertical="center"/>
    </xf>
    <xf numFmtId="0" fontId="75" fillId="27" borderId="29" xfId="86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8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8" applyFont="1" applyBorder="1" applyAlignment="1" applyProtection="1">
      <alignment horizontal="center" vertical="top" wrapText="1"/>
    </xf>
    <xf numFmtId="165" fontId="53" fillId="0" borderId="30" xfId="88" applyNumberFormat="1" applyFont="1" applyBorder="1" applyAlignment="1" applyProtection="1">
      <alignment horizontal="right" vertical="top" wrapText="1"/>
    </xf>
    <xf numFmtId="0" fontId="63" fillId="0" borderId="10" xfId="88" applyFont="1" applyBorder="1" applyAlignment="1" applyProtection="1">
      <alignment horizontal="center" vertical="top" wrapText="1"/>
    </xf>
    <xf numFmtId="165" fontId="64" fillId="0" borderId="10" xfId="88" applyNumberFormat="1" applyFont="1" applyBorder="1" applyAlignment="1" applyProtection="1">
      <alignment horizontal="right" vertical="top" wrapText="1"/>
    </xf>
    <xf numFmtId="165" fontId="64" fillId="0" borderId="23" xfId="88" applyNumberFormat="1" applyFont="1" applyBorder="1" applyAlignment="1" applyProtection="1">
      <alignment horizontal="right" vertical="top" wrapText="1"/>
    </xf>
    <xf numFmtId="0" fontId="45" fillId="0" borderId="31" xfId="88" applyFont="1" applyBorder="1" applyAlignment="1" applyProtection="1">
      <alignment horizontal="center" vertical="top" wrapText="1"/>
    </xf>
    <xf numFmtId="0" fontId="27" fillId="0" borderId="0" xfId="0" applyFont="1"/>
    <xf numFmtId="0" fontId="74" fillId="31" borderId="32" xfId="86" applyNumberFormat="1" applyFont="1" applyFill="1" applyBorder="1" applyAlignment="1">
      <alignment horizontal="right" vertical="center"/>
    </xf>
    <xf numFmtId="0" fontId="77" fillId="31" borderId="19" xfId="86" applyNumberFormat="1" applyFont="1" applyFill="1" applyBorder="1" applyAlignment="1">
      <alignment horizontal="right" vertical="center"/>
    </xf>
    <xf numFmtId="0" fontId="77" fillId="31" borderId="33" xfId="86" applyNumberFormat="1" applyFont="1" applyFill="1" applyBorder="1" applyAlignment="1">
      <alignment horizontal="right" vertical="center"/>
    </xf>
    <xf numFmtId="0" fontId="77" fillId="31" borderId="34" xfId="86" applyNumberFormat="1" applyFont="1" applyFill="1" applyBorder="1" applyAlignment="1">
      <alignment horizontal="right" vertical="center"/>
    </xf>
    <xf numFmtId="0" fontId="77" fillId="31" borderId="35" xfId="86" applyNumberFormat="1" applyFont="1" applyFill="1" applyBorder="1" applyAlignment="1">
      <alignment horizontal="right" vertical="center"/>
    </xf>
    <xf numFmtId="0" fontId="74" fillId="31" borderId="22" xfId="86" applyNumberFormat="1" applyFont="1" applyFill="1" applyBorder="1" applyAlignment="1">
      <alignment horizontal="right" vertical="center"/>
    </xf>
    <xf numFmtId="0" fontId="74" fillId="31" borderId="10" xfId="86" applyNumberFormat="1" applyFont="1" applyFill="1" applyBorder="1" applyAlignment="1">
      <alignment horizontal="right" vertical="center"/>
    </xf>
    <xf numFmtId="0" fontId="74" fillId="31" borderId="21" xfId="86" applyNumberFormat="1" applyFont="1" applyFill="1" applyBorder="1" applyAlignment="1">
      <alignment horizontal="right" vertical="center"/>
    </xf>
    <xf numFmtId="0" fontId="74" fillId="31" borderId="17" xfId="86" applyNumberFormat="1" applyFont="1" applyFill="1" applyBorder="1" applyAlignment="1">
      <alignment horizontal="right" vertical="center"/>
    </xf>
    <xf numFmtId="0" fontId="74" fillId="31" borderId="36" xfId="86" applyNumberFormat="1" applyFont="1" applyFill="1" applyBorder="1" applyAlignment="1">
      <alignment horizontal="right" vertical="center"/>
    </xf>
    <xf numFmtId="0" fontId="77" fillId="31" borderId="22" xfId="86" applyNumberFormat="1" applyFont="1" applyFill="1" applyBorder="1" applyAlignment="1">
      <alignment horizontal="right" vertical="center"/>
    </xf>
    <xf numFmtId="0" fontId="77" fillId="31" borderId="10" xfId="86" applyNumberFormat="1" applyFont="1" applyFill="1" applyBorder="1" applyAlignment="1">
      <alignment horizontal="right" vertical="center"/>
    </xf>
    <xf numFmtId="0" fontId="77" fillId="0" borderId="20" xfId="86" applyNumberFormat="1" applyFont="1" applyBorder="1" applyAlignment="1">
      <alignment horizontal="right" vertical="center"/>
    </xf>
    <xf numFmtId="0" fontId="75" fillId="0" borderId="36" xfId="86" applyNumberFormat="1" applyFont="1" applyBorder="1" applyAlignment="1">
      <alignment horizontal="right" vertical="center"/>
    </xf>
    <xf numFmtId="0" fontId="77" fillId="27" borderId="22" xfId="86" applyNumberFormat="1" applyFont="1" applyFill="1" applyBorder="1" applyAlignment="1">
      <alignment horizontal="right" vertical="center"/>
    </xf>
    <xf numFmtId="0" fontId="74" fillId="31" borderId="37" xfId="86" applyNumberFormat="1" applyFont="1" applyFill="1" applyBorder="1" applyAlignment="1">
      <alignment horizontal="right" vertical="center"/>
    </xf>
    <xf numFmtId="2" fontId="74" fillId="31" borderId="38" xfId="86" applyNumberFormat="1" applyFont="1" applyFill="1" applyBorder="1" applyAlignment="1">
      <alignment horizontal="right" vertical="center"/>
    </xf>
    <xf numFmtId="2" fontId="77" fillId="31" borderId="39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4" fontId="29" fillId="0" borderId="10" xfId="75" applyNumberFormat="1" applyFont="1" applyBorder="1" applyAlignment="1">
      <alignment vertical="center"/>
    </xf>
    <xf numFmtId="4" fontId="29" fillId="0" borderId="10" xfId="75" applyNumberFormat="1" applyFont="1" applyBorder="1">
      <alignment vertical="top"/>
    </xf>
    <xf numFmtId="4" fontId="29" fillId="0" borderId="10" xfId="75" applyNumberFormat="1" applyFont="1" applyBorder="1" applyAlignment="1">
      <alignment horizontal="left" vertical="top" indent="2"/>
    </xf>
    <xf numFmtId="4" fontId="31" fillId="0" borderId="10" xfId="88" applyNumberFormat="1" applyFont="1" applyBorder="1" applyAlignment="1">
      <alignment vertical="justify"/>
    </xf>
    <xf numFmtId="0" fontId="27" fillId="0" borderId="0" xfId="0" applyFont="1" applyAlignment="1">
      <alignment wrapText="1"/>
    </xf>
    <xf numFmtId="0" fontId="64" fillId="0" borderId="46" xfId="88" applyFont="1" applyBorder="1" applyAlignment="1" applyProtection="1">
      <alignment horizontal="left" vertical="top" wrapText="1"/>
    </xf>
    <xf numFmtId="0" fontId="84" fillId="0" borderId="23" xfId="0" applyFont="1" applyBorder="1" applyAlignment="1">
      <alignment horizontal="left" vertical="top" wrapText="1"/>
    </xf>
    <xf numFmtId="0" fontId="64" fillId="0" borderId="23" xfId="88" applyFont="1" applyBorder="1" applyAlignment="1" applyProtection="1">
      <alignment horizontal="left" vertical="top" wrapText="1"/>
    </xf>
    <xf numFmtId="0" fontId="53" fillId="0" borderId="31" xfId="88" applyFont="1" applyBorder="1" applyAlignment="1" applyProtection="1">
      <alignment horizontal="left" vertical="top" wrapText="1"/>
    </xf>
    <xf numFmtId="0" fontId="53" fillId="0" borderId="42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left" vertical="top" wrapText="1"/>
    </xf>
    <xf numFmtId="0" fontId="53" fillId="0" borderId="11" xfId="88" applyFont="1" applyBorder="1" applyAlignment="1" applyProtection="1">
      <alignment horizontal="left" vertical="top" wrapText="1"/>
    </xf>
    <xf numFmtId="0" fontId="53" fillId="0" borderId="46" xfId="88" applyFont="1" applyBorder="1" applyAlignment="1" applyProtection="1">
      <alignment horizontal="left" vertical="top" wrapText="1"/>
    </xf>
    <xf numFmtId="0" fontId="53" fillId="0" borderId="23" xfId="88" applyFont="1" applyBorder="1" applyAlignment="1" applyProtection="1">
      <alignment horizontal="left" vertical="top" wrapText="1"/>
    </xf>
    <xf numFmtId="0" fontId="53" fillId="0" borderId="47" xfId="88" applyFont="1" applyBorder="1" applyAlignment="1" applyProtection="1">
      <alignment horizontal="center" vertical="top" wrapText="1"/>
    </xf>
    <xf numFmtId="0" fontId="53" fillId="0" borderId="48" xfId="88" applyFont="1" applyBorder="1" applyAlignment="1" applyProtection="1">
      <alignment horizontal="center" vertical="top" wrapText="1"/>
    </xf>
    <xf numFmtId="0" fontId="64" fillId="0" borderId="10" xfId="88" applyFont="1" applyBorder="1" applyAlignment="1" applyProtection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64" fillId="0" borderId="11" xfId="88" applyFont="1" applyBorder="1" applyAlignment="1" applyProtection="1">
      <alignment horizontal="center" vertical="center" wrapText="1"/>
    </xf>
    <xf numFmtId="0" fontId="62" fillId="0" borderId="12" xfId="88" applyFont="1" applyBorder="1" applyAlignment="1" applyProtection="1">
      <alignment horizontal="center" vertical="center" wrapText="1"/>
    </xf>
    <xf numFmtId="0" fontId="62" fillId="0" borderId="25" xfId="88" applyFont="1" applyBorder="1" applyAlignment="1" applyProtection="1">
      <alignment horizontal="center" vertical="center" wrapText="1"/>
    </xf>
    <xf numFmtId="0" fontId="62" fillId="0" borderId="11" xfId="88" applyFont="1" applyBorder="1" applyAlignment="1" applyProtection="1">
      <alignment horizontal="center" vertical="center" wrapText="1"/>
    </xf>
    <xf numFmtId="0" fontId="67" fillId="0" borderId="14" xfId="88" applyFont="1" applyBorder="1" applyAlignment="1" applyProtection="1">
      <alignment horizontal="center" vertical="top" wrapText="1"/>
    </xf>
    <xf numFmtId="0" fontId="62" fillId="0" borderId="0" xfId="88" applyFont="1" applyBorder="1" applyAlignment="1" applyProtection="1">
      <alignment horizontal="left" vertical="top" wrapText="1"/>
    </xf>
    <xf numFmtId="0" fontId="53" fillId="0" borderId="20" xfId="88" applyFont="1" applyBorder="1" applyAlignment="1" applyProtection="1">
      <alignment horizontal="center" vertical="top" wrapText="1"/>
    </xf>
    <xf numFmtId="0" fontId="53" fillId="0" borderId="36" xfId="88" applyFont="1" applyBorder="1" applyAlignment="1" applyProtection="1">
      <alignment horizontal="center" vertical="top" wrapText="1"/>
    </xf>
    <xf numFmtId="0" fontId="62" fillId="0" borderId="40" xfId="88" applyFont="1" applyBorder="1" applyAlignment="1" applyProtection="1">
      <alignment horizontal="left" vertical="top" wrapText="1"/>
    </xf>
    <xf numFmtId="0" fontId="62" fillId="0" borderId="41" xfId="88" applyFont="1" applyBorder="1" applyAlignment="1" applyProtection="1">
      <alignment horizontal="left" vertical="top" wrapText="1"/>
    </xf>
    <xf numFmtId="0" fontId="53" fillId="0" borderId="12" xfId="88" applyFont="1" applyBorder="1" applyAlignment="1" applyProtection="1">
      <alignment horizontal="left" vertical="top" wrapText="1"/>
    </xf>
    <xf numFmtId="0" fontId="53" fillId="0" borderId="20" xfId="88" applyFont="1" applyBorder="1" applyAlignment="1" applyProtection="1">
      <alignment horizontal="left" vertical="top" wrapText="1"/>
    </xf>
    <xf numFmtId="0" fontId="53" fillId="0" borderId="43" xfId="88" applyFont="1" applyBorder="1" applyAlignment="1" applyProtection="1">
      <alignment horizontal="left" vertical="top" wrapText="1"/>
    </xf>
    <xf numFmtId="0" fontId="66" fillId="0" borderId="13" xfId="88" applyFont="1" applyBorder="1" applyAlignment="1" applyProtection="1">
      <alignment horizontal="center" vertical="top" wrapText="1"/>
    </xf>
    <xf numFmtId="0" fontId="53" fillId="0" borderId="44" xfId="88" applyFont="1" applyBorder="1" applyAlignment="1" applyProtection="1">
      <alignment horizontal="left" vertical="top" wrapText="1"/>
    </xf>
    <xf numFmtId="0" fontId="53" fillId="0" borderId="45" xfId="88" applyFont="1" applyBorder="1" applyAlignment="1" applyProtection="1">
      <alignment horizontal="left" vertical="top" wrapText="1"/>
    </xf>
    <xf numFmtId="0" fontId="28" fillId="0" borderId="0" xfId="88" applyFont="1" applyBorder="1" applyAlignment="1" applyProtection="1">
      <alignment horizontal="center" vertical="top" wrapText="1"/>
    </xf>
    <xf numFmtId="0" fontId="88" fillId="0" borderId="0" xfId="88" applyFont="1" applyBorder="1" applyAlignment="1" applyProtection="1">
      <alignment horizontal="center" vertical="center" wrapText="1"/>
    </xf>
    <xf numFmtId="0" fontId="62" fillId="0" borderId="31" xfId="88" applyFont="1" applyBorder="1" applyAlignment="1" applyProtection="1">
      <alignment horizontal="center" vertical="center" wrapText="1"/>
    </xf>
    <xf numFmtId="0" fontId="62" fillId="0" borderId="42" xfId="88" applyFont="1" applyBorder="1" applyAlignment="1" applyProtection="1">
      <alignment horizontal="center" vertical="center" wrapText="1"/>
    </xf>
    <xf numFmtId="0" fontId="62" fillId="0" borderId="40" xfId="88" applyFont="1" applyBorder="1" applyAlignment="1" applyProtection="1">
      <alignment horizontal="center" vertical="center" wrapText="1"/>
    </xf>
    <xf numFmtId="0" fontId="62" fillId="0" borderId="41" xfId="88" applyFont="1" applyBorder="1" applyAlignment="1" applyProtection="1">
      <alignment horizontal="center"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2" fillId="0" borderId="46" xfId="88" applyFont="1" applyBorder="1" applyAlignment="1" applyProtection="1">
      <alignment horizontal="center" vertical="center" wrapText="1"/>
    </xf>
    <xf numFmtId="0" fontId="62" fillId="0" borderId="23" xfId="88" applyFont="1" applyBorder="1" applyAlignment="1" applyProtection="1">
      <alignment horizontal="center" vertical="center" wrapText="1"/>
    </xf>
    <xf numFmtId="0" fontId="57" fillId="0" borderId="13" xfId="88" applyFont="1" applyBorder="1" applyAlignment="1" applyProtection="1">
      <alignment horizontal="right" vertical="center" wrapText="1"/>
    </xf>
    <xf numFmtId="0" fontId="31" fillId="0" borderId="13" xfId="88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 applyProtection="1">
      <alignment horizontal="center" vertical="center"/>
    </xf>
    <xf numFmtId="0" fontId="73" fillId="0" borderId="49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24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27" fillId="0" borderId="0" xfId="92" applyFont="1" applyAlignment="1">
      <alignment horizontal="left"/>
    </xf>
    <xf numFmtId="0" fontId="73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29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2" fillId="0" borderId="54" xfId="86" applyNumberFormat="1" applyFont="1" applyBorder="1" applyAlignment="1">
      <alignment horizontal="center" vertical="center" wrapText="1"/>
    </xf>
    <xf numFmtId="0" fontId="72" fillId="0" borderId="27" xfId="86" applyNumberFormat="1" applyFont="1" applyBorder="1" applyAlignment="1">
      <alignment horizontal="center" vertical="center" wrapText="1"/>
    </xf>
    <xf numFmtId="0" fontId="72" fillId="0" borderId="50" xfId="86" applyNumberFormat="1" applyFont="1" applyBorder="1" applyAlignment="1">
      <alignment horizontal="center" vertical="center" wrapText="1"/>
    </xf>
    <xf numFmtId="0" fontId="71" fillId="0" borderId="54" xfId="86" applyNumberFormat="1" applyFont="1" applyBorder="1" applyAlignment="1">
      <alignment horizontal="center" vertical="center" wrapText="1"/>
    </xf>
    <xf numFmtId="0" fontId="71" fillId="0" borderId="27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65" fillId="0" borderId="0" xfId="86" applyNumberFormat="1" applyFont="1" applyAlignment="1">
      <alignment horizontal="center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37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65" fillId="0" borderId="44" xfId="86" applyNumberFormat="1" applyFont="1" applyBorder="1" applyAlignment="1">
      <alignment horizontal="center"/>
    </xf>
    <xf numFmtId="0" fontId="73" fillId="0" borderId="60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3" fillId="0" borderId="0" xfId="93" applyFont="1" applyFill="1" applyAlignment="1">
      <alignment horizontal="center" vertical="center"/>
    </xf>
    <xf numFmtId="0" fontId="26" fillId="0" borderId="10" xfId="93" applyFont="1" applyBorder="1" applyAlignment="1">
      <alignment horizontal="left" vertical="top" wrapText="1"/>
    </xf>
    <xf numFmtId="3" fontId="3" fillId="0" borderId="0" xfId="93" applyNumberFormat="1" applyFont="1" applyFill="1" applyAlignment="1">
      <alignment horizontal="center" vertical="top"/>
    </xf>
    <xf numFmtId="3" fontId="3" fillId="0" borderId="0" xfId="93" applyNumberFormat="1" applyFont="1" applyFill="1" applyAlignment="1">
      <alignment horizontal="right" vertical="top"/>
    </xf>
    <xf numFmtId="0" fontId="3" fillId="0" borderId="0" xfId="93" applyFont="1" applyAlignment="1">
      <alignment horizontal="center"/>
    </xf>
    <xf numFmtId="0" fontId="3" fillId="0" borderId="0" xfId="93" applyFont="1" applyAlignment="1">
      <alignment horizontal="right"/>
    </xf>
    <xf numFmtId="0" fontId="35" fillId="0" borderId="10" xfId="93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/>
    </xf>
    <xf numFmtId="0" fontId="35" fillId="0" borderId="10" xfId="93" applyFont="1" applyBorder="1" applyAlignment="1">
      <alignment horizontal="center" vertical="center"/>
    </xf>
    <xf numFmtId="0" fontId="26" fillId="0" borderId="0" xfId="93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26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6" fillId="0" borderId="20" xfId="93" applyFont="1" applyFill="1" applyBorder="1" applyAlignment="1">
      <alignment horizontal="left" vertical="top" wrapText="1"/>
    </xf>
    <xf numFmtId="0" fontId="26" fillId="0" borderId="36" xfId="93" applyFont="1" applyFill="1" applyBorder="1" applyAlignment="1">
      <alignment horizontal="left" vertical="top" wrapText="1"/>
    </xf>
    <xf numFmtId="0" fontId="45" fillId="0" borderId="20" xfId="88" applyFont="1" applyBorder="1" applyAlignment="1" applyProtection="1">
      <alignment horizontal="left" vertical="top" wrapText="1"/>
    </xf>
    <xf numFmtId="0" fontId="45" fillId="0" borderId="36" xfId="88" applyFont="1" applyBorder="1" applyAlignment="1" applyProtection="1">
      <alignment horizontal="left" vertical="top" wrapText="1"/>
    </xf>
    <xf numFmtId="0" fontId="45" fillId="0" borderId="10" xfId="88" applyFont="1" applyBorder="1" applyAlignment="1" applyProtection="1">
      <alignment horizontal="left" vertical="top" wrapText="1"/>
    </xf>
    <xf numFmtId="0" fontId="26" fillId="0" borderId="20" xfId="93" applyFont="1" applyBorder="1" applyAlignment="1">
      <alignment horizontal="left" vertical="top" wrapText="1"/>
    </xf>
    <xf numFmtId="0" fontId="26" fillId="0" borderId="36" xfId="93" applyFont="1" applyBorder="1" applyAlignment="1">
      <alignment horizontal="left" vertical="top" wrapText="1"/>
    </xf>
    <xf numFmtId="0" fontId="50" fillId="0" borderId="10" xfId="93" applyFont="1" applyBorder="1" applyAlignment="1">
      <alignment horizontal="left" vertical="top" wrapText="1"/>
    </xf>
    <xf numFmtId="0" fontId="45" fillId="0" borderId="46" xfId="88" applyFont="1" applyBorder="1" applyAlignment="1" applyProtection="1">
      <alignment horizontal="left" vertical="top" wrapText="1"/>
    </xf>
    <xf numFmtId="0" fontId="45" fillId="0" borderId="23" xfId="88" applyFont="1" applyBorder="1" applyAlignment="1" applyProtection="1">
      <alignment horizontal="left" vertical="top" wrapText="1"/>
    </xf>
    <xf numFmtId="0" fontId="26" fillId="0" borderId="20" xfId="0" applyFont="1" applyBorder="1" applyAlignment="1">
      <alignment horizontal="left" wrapText="1"/>
    </xf>
    <xf numFmtId="0" fontId="26" fillId="0" borderId="36" xfId="0" applyFont="1" applyBorder="1" applyAlignment="1">
      <alignment horizontal="left" wrapText="1"/>
    </xf>
    <xf numFmtId="0" fontId="26" fillId="29" borderId="20" xfId="93" applyFont="1" applyFill="1" applyBorder="1" applyAlignment="1">
      <alignment horizontal="left" vertical="top" wrapText="1"/>
    </xf>
    <xf numFmtId="0" fontId="26" fillId="29" borderId="36" xfId="93" applyFont="1" applyFill="1" applyBorder="1" applyAlignment="1">
      <alignment horizontal="left" vertical="top" wrapText="1"/>
    </xf>
    <xf numFmtId="0" fontId="45" fillId="0" borderId="43" xfId="88" applyFont="1" applyBorder="1" applyAlignment="1" applyProtection="1">
      <alignment horizontal="left" vertical="top" wrapText="1"/>
    </xf>
    <xf numFmtId="0" fontId="52" fillId="0" borderId="10" xfId="93" applyFont="1" applyBorder="1" applyAlignment="1">
      <alignment horizontal="left" vertical="top" wrapText="1"/>
    </xf>
    <xf numFmtId="0" fontId="2" fillId="0" borderId="10" xfId="93" applyFont="1" applyBorder="1" applyAlignment="1">
      <alignment horizontal="left" vertical="top" wrapText="1"/>
    </xf>
    <xf numFmtId="0" fontId="52" fillId="0" borderId="20" xfId="93" applyFont="1" applyBorder="1" applyAlignment="1">
      <alignment horizontal="left" vertical="top" wrapText="1"/>
    </xf>
    <xf numFmtId="0" fontId="52" fillId="0" borderId="36" xfId="93" applyFont="1" applyBorder="1" applyAlignment="1">
      <alignment horizontal="left" vertical="top" wrapText="1"/>
    </xf>
    <xf numFmtId="0" fontId="26" fillId="0" borderId="20" xfId="93" applyFont="1" applyFill="1" applyBorder="1" applyAlignment="1">
      <alignment horizontal="center" vertical="top" wrapText="1"/>
    </xf>
    <xf numFmtId="0" fontId="26" fillId="0" borderId="36" xfId="93" applyFont="1" applyFill="1" applyBorder="1" applyAlignment="1">
      <alignment horizontal="center" vertical="top" wrapText="1"/>
    </xf>
    <xf numFmtId="0" fontId="35" fillId="0" borderId="10" xfId="93" applyFont="1" applyBorder="1" applyAlignment="1">
      <alignment horizontal="left" vertical="top"/>
    </xf>
    <xf numFmtId="0" fontId="82" fillId="0" borderId="10" xfId="93" applyFont="1" applyBorder="1" applyAlignment="1">
      <alignment horizontal="left" vertical="top"/>
    </xf>
    <xf numFmtId="0" fontId="3" fillId="0" borderId="0" xfId="93" applyFont="1" applyBorder="1" applyAlignment="1">
      <alignment horizontal="center"/>
    </xf>
    <xf numFmtId="0" fontId="3" fillId="0" borderId="0" xfId="93" applyFont="1" applyBorder="1" applyAlignment="1">
      <alignment horizontal="right"/>
    </xf>
    <xf numFmtId="0" fontId="35" fillId="0" borderId="10" xfId="93" applyFont="1" applyBorder="1" applyAlignment="1">
      <alignment horizontal="center"/>
    </xf>
    <xf numFmtId="0" fontId="27" fillId="0" borderId="0" xfId="88" applyFont="1" applyAlignment="1">
      <alignment horizontal="left" vertical="center" wrapText="1"/>
    </xf>
    <xf numFmtId="0" fontId="25" fillId="0" borderId="24" xfId="88" applyFont="1" applyBorder="1" applyAlignment="1">
      <alignment horizontal="center" vertical="center" wrapText="1"/>
    </xf>
    <xf numFmtId="0" fontId="25" fillId="0" borderId="18" xfId="88" applyFont="1" applyBorder="1" applyAlignment="1">
      <alignment horizontal="center" vertical="center" wrapText="1"/>
    </xf>
    <xf numFmtId="0" fontId="27" fillId="0" borderId="0" xfId="88" applyNumberFormat="1" applyFont="1" applyFill="1" applyBorder="1" applyAlignment="1" applyProtection="1">
      <alignment horizontal="left" vertical="center" wrapText="1"/>
    </xf>
    <xf numFmtId="0" fontId="25" fillId="0" borderId="24" xfId="88" applyNumberFormat="1" applyFont="1" applyFill="1" applyBorder="1" applyAlignment="1" applyProtection="1">
      <alignment horizontal="center" vertical="center" wrapText="1"/>
    </xf>
    <xf numFmtId="0" fontId="47" fillId="0" borderId="18" xfId="88" applyBorder="1" applyAlignment="1">
      <alignment horizontal="center" vertical="center" wrapText="1"/>
    </xf>
    <xf numFmtId="0" fontId="25" fillId="0" borderId="0" xfId="88" applyNumberFormat="1" applyFont="1" applyFill="1" applyAlignment="1" applyProtection="1">
      <alignment horizontal="center" vertical="center"/>
    </xf>
    <xf numFmtId="0" fontId="25" fillId="0" borderId="0" xfId="88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9" xfId="88" applyNumberFormat="1" applyFont="1" applyFill="1" applyBorder="1" applyAlignment="1" applyProtection="1">
      <alignment horizontal="center"/>
    </xf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19" fillId="0" borderId="0" xfId="88" applyNumberFormat="1" applyFont="1" applyFill="1" applyBorder="1" applyAlignment="1" applyProtection="1">
      <alignment horizontal="center" wrapText="1"/>
    </xf>
    <xf numFmtId="0" fontId="25" fillId="0" borderId="24" xfId="88" applyNumberFormat="1" applyFont="1" applyFill="1" applyBorder="1" applyAlignment="1" applyProtection="1">
      <alignment vertical="center" wrapText="1"/>
    </xf>
    <xf numFmtId="0" fontId="47" fillId="0" borderId="18" xfId="88" applyBorder="1" applyAlignment="1">
      <alignment vertical="center" wrapText="1"/>
    </xf>
    <xf numFmtId="0" fontId="27" fillId="0" borderId="0" xfId="92" applyFont="1" applyAlignment="1">
      <alignment horizontal="right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20" xfId="88" applyFont="1" applyBorder="1" applyAlignment="1">
      <alignment horizontal="center" vertical="center" wrapText="1"/>
    </xf>
    <xf numFmtId="0" fontId="25" fillId="0" borderId="36" xfId="88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87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9_Додатки" xfId="87"/>
    <cellStyle name="Обычный_ce20ea51bb6b202eb4bedb1b9c6a76ba" xfId="88"/>
    <cellStyle name="Обычный_dod 4" xfId="89"/>
    <cellStyle name="Обычный_VIDKOR~1" xfId="90"/>
    <cellStyle name="Обычный_дод.2" xfId="91"/>
    <cellStyle name="Обычный_Додаток 3" xfId="92"/>
    <cellStyle name="Обычный_Додаток 5 новий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Результат" xfId="100"/>
    <cellStyle name="Связанная ячейка" xfId="101"/>
    <cellStyle name="Середній" xfId="102"/>
    <cellStyle name="Стиль 1" xfId="103"/>
    <cellStyle name="Текст попередження" xfId="104"/>
    <cellStyle name="Текст пояснення" xfId="105"/>
    <cellStyle name="Текст предупреждения" xfId="106"/>
    <cellStyle name="Хороший" xfId="1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topLeftCell="B73" zoomScale="120" zoomScaleSheetLayoutView="120" workbookViewId="0">
      <selection activeCell="D6" sqref="D6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" customHeight="1">
      <c r="A2" s="45"/>
      <c r="B2" s="45"/>
      <c r="C2" s="45"/>
      <c r="D2" s="45"/>
      <c r="E2" s="45"/>
      <c r="F2" s="45"/>
      <c r="G2" s="47"/>
      <c r="H2" s="312" t="s">
        <v>135</v>
      </c>
      <c r="I2" s="312"/>
      <c r="J2" s="312"/>
      <c r="K2" s="45"/>
    </row>
    <row r="3" spans="1:11" ht="32.25" customHeight="1">
      <c r="A3" s="45"/>
      <c r="B3" s="45"/>
      <c r="C3" s="45"/>
      <c r="D3" s="48"/>
      <c r="E3" s="45"/>
      <c r="F3" s="45"/>
      <c r="G3" s="49"/>
      <c r="H3" s="313" t="s">
        <v>433</v>
      </c>
      <c r="I3" s="313"/>
      <c r="J3" s="313"/>
      <c r="K3" s="45"/>
    </row>
    <row r="4" spans="1:11" ht="14.25" customHeight="1">
      <c r="A4" s="45"/>
      <c r="B4" s="50"/>
      <c r="C4" s="50"/>
      <c r="D4" s="50"/>
      <c r="E4" s="318" t="s">
        <v>417</v>
      </c>
      <c r="F4" s="318"/>
      <c r="G4" s="318"/>
      <c r="H4" s="318"/>
      <c r="I4" s="318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170</v>
      </c>
      <c r="F7" s="45"/>
      <c r="H7" s="45"/>
      <c r="I7" s="321" t="s">
        <v>217</v>
      </c>
      <c r="J7" s="321"/>
      <c r="K7" s="45"/>
    </row>
    <row r="8" spans="1:11" ht="30" customHeight="1">
      <c r="A8" s="45"/>
      <c r="B8" s="45"/>
      <c r="C8" s="45"/>
      <c r="D8" s="297" t="s">
        <v>143</v>
      </c>
      <c r="E8" s="314" t="s">
        <v>218</v>
      </c>
      <c r="F8" s="315"/>
      <c r="G8" s="297" t="s">
        <v>136</v>
      </c>
      <c r="H8" s="297" t="s">
        <v>144</v>
      </c>
      <c r="I8" s="319" t="s">
        <v>145</v>
      </c>
      <c r="J8" s="320"/>
      <c r="K8" s="45"/>
    </row>
    <row r="9" spans="1:11" ht="42" customHeight="1">
      <c r="A9" s="45"/>
      <c r="B9" s="45"/>
      <c r="C9" s="45"/>
      <c r="D9" s="298"/>
      <c r="E9" s="316"/>
      <c r="F9" s="317"/>
      <c r="G9" s="298"/>
      <c r="H9" s="298"/>
      <c r="I9" s="53" t="s">
        <v>136</v>
      </c>
      <c r="J9" s="53" t="s">
        <v>163</v>
      </c>
      <c r="K9" s="45"/>
    </row>
    <row r="10" spans="1:11" ht="13.9" customHeight="1">
      <c r="A10" s="45"/>
      <c r="B10" s="45"/>
      <c r="C10" s="45"/>
      <c r="D10" s="53" t="s">
        <v>161</v>
      </c>
      <c r="E10" s="299" t="s">
        <v>219</v>
      </c>
      <c r="F10" s="299"/>
      <c r="G10" s="53" t="s">
        <v>220</v>
      </c>
      <c r="H10" s="53" t="s">
        <v>162</v>
      </c>
      <c r="I10" s="53" t="s">
        <v>221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222</v>
      </c>
      <c r="E11" s="288" t="s">
        <v>223</v>
      </c>
      <c r="F11" s="288"/>
      <c r="G11" s="55">
        <f t="shared" ref="G11:G20" si="0">H11+I11</f>
        <v>59963294</v>
      </c>
      <c r="H11" s="55">
        <f>H12+H21+H27+H18</f>
        <v>59937184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224</v>
      </c>
      <c r="E12" s="288" t="s">
        <v>225</v>
      </c>
      <c r="F12" s="288"/>
      <c r="G12" s="55">
        <f t="shared" si="0"/>
        <v>34657508</v>
      </c>
      <c r="H12" s="55">
        <f>H13</f>
        <v>34657508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226</v>
      </c>
      <c r="E13" s="288" t="s">
        <v>138</v>
      </c>
      <c r="F13" s="288"/>
      <c r="G13" s="55">
        <f t="shared" si="0"/>
        <v>34657508</v>
      </c>
      <c r="H13" s="55">
        <f>H14+H15+H16+H17</f>
        <v>34657508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227</v>
      </c>
      <c r="E14" s="289" t="s">
        <v>139</v>
      </c>
      <c r="F14" s="289"/>
      <c r="G14" s="57">
        <f t="shared" si="0"/>
        <v>26066622</v>
      </c>
      <c r="H14" s="57">
        <v>26066622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90" t="s">
        <v>228</v>
      </c>
      <c r="F15" s="291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229</v>
      </c>
      <c r="E16" s="289" t="s">
        <v>140</v>
      </c>
      <c r="F16" s="289"/>
      <c r="G16" s="57">
        <f t="shared" si="0"/>
        <v>6900715</v>
      </c>
      <c r="H16" s="57">
        <v>6900715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230</v>
      </c>
      <c r="E17" s="289" t="s">
        <v>141</v>
      </c>
      <c r="F17" s="289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83" t="s">
        <v>231</v>
      </c>
      <c r="F18" s="285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90" t="s">
        <v>232</v>
      </c>
      <c r="F19" s="291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90" t="s">
        <v>338</v>
      </c>
      <c r="F20" s="291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88" t="s">
        <v>233</v>
      </c>
      <c r="F21" s="288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234</v>
      </c>
      <c r="E22" s="288" t="s">
        <v>235</v>
      </c>
      <c r="F22" s="288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236</v>
      </c>
      <c r="E23" s="289" t="s">
        <v>237</v>
      </c>
      <c r="F23" s="289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238</v>
      </c>
      <c r="E24" s="288" t="s">
        <v>239</v>
      </c>
      <c r="F24" s="288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240</v>
      </c>
      <c r="E25" s="289" t="s">
        <v>237</v>
      </c>
      <c r="F25" s="289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241</v>
      </c>
      <c r="E26" s="288" t="s">
        <v>242</v>
      </c>
      <c r="F26" s="288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243</v>
      </c>
      <c r="E27" s="288" t="s">
        <v>339</v>
      </c>
      <c r="F27" s="288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244</v>
      </c>
      <c r="E28" s="288" t="s">
        <v>245</v>
      </c>
      <c r="F28" s="288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246</v>
      </c>
      <c r="E29" s="289" t="s">
        <v>247</v>
      </c>
      <c r="F29" s="289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248</v>
      </c>
      <c r="E30" s="289" t="s">
        <v>249</v>
      </c>
      <c r="F30" s="289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250</v>
      </c>
      <c r="E31" s="289" t="s">
        <v>251</v>
      </c>
      <c r="F31" s="289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252</v>
      </c>
      <c r="E32" s="289" t="s">
        <v>253</v>
      </c>
      <c r="F32" s="289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254</v>
      </c>
      <c r="E33" s="289" t="s">
        <v>255</v>
      </c>
      <c r="F33" s="289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256</v>
      </c>
      <c r="E34" s="289" t="s">
        <v>257</v>
      </c>
      <c r="F34" s="289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258</v>
      </c>
      <c r="E35" s="289" t="s">
        <v>259</v>
      </c>
      <c r="F35" s="289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260</v>
      </c>
      <c r="E36" s="289" t="s">
        <v>261</v>
      </c>
      <c r="F36" s="289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262</v>
      </c>
      <c r="E37" s="288" t="s">
        <v>263</v>
      </c>
      <c r="F37" s="288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89" t="s">
        <v>264</v>
      </c>
      <c r="F38" s="289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265</v>
      </c>
      <c r="E39" s="289" t="s">
        <v>266</v>
      </c>
      <c r="F39" s="289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267</v>
      </c>
      <c r="E40" s="289" t="s">
        <v>268</v>
      </c>
      <c r="F40" s="289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269</v>
      </c>
      <c r="E41" s="288" t="s">
        <v>270</v>
      </c>
      <c r="F41" s="288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271</v>
      </c>
      <c r="E42" s="288" t="s">
        <v>272</v>
      </c>
      <c r="F42" s="288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273</v>
      </c>
      <c r="E43" s="289" t="s">
        <v>274</v>
      </c>
      <c r="F43" s="289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161</v>
      </c>
      <c r="E44" s="296" t="s">
        <v>219</v>
      </c>
      <c r="F44" s="296"/>
      <c r="G44" s="53" t="s">
        <v>220</v>
      </c>
      <c r="H44" s="53" t="s">
        <v>162</v>
      </c>
      <c r="I44" s="53" t="s">
        <v>221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275</v>
      </c>
      <c r="E45" s="289" t="s">
        <v>0</v>
      </c>
      <c r="F45" s="289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88" t="s">
        <v>2</v>
      </c>
      <c r="F46" s="288"/>
      <c r="G46" s="55">
        <f>H46+I46</f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88" t="s">
        <v>4</v>
      </c>
      <c r="F47" s="288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88" t="s">
        <v>6</v>
      </c>
      <c r="F48" s="288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89" t="s">
        <v>8</v>
      </c>
      <c r="F49" s="289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88" t="s">
        <v>10</v>
      </c>
      <c r="F50" s="288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88" t="s">
        <v>142</v>
      </c>
      <c r="F51" s="288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89" t="s">
        <v>13</v>
      </c>
      <c r="F52" s="289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89" t="s">
        <v>159</v>
      </c>
      <c r="F53" s="289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88" t="s">
        <v>92</v>
      </c>
      <c r="F54" s="288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93</v>
      </c>
      <c r="E55" s="289" t="s">
        <v>94</v>
      </c>
      <c r="F55" s="289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83" t="s">
        <v>95</v>
      </c>
      <c r="F56" s="285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90" t="s">
        <v>96</v>
      </c>
      <c r="F57" s="291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90" t="s">
        <v>97</v>
      </c>
      <c r="F58" s="291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90" t="s">
        <v>98</v>
      </c>
      <c r="F59" s="291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99</v>
      </c>
      <c r="E60" s="288" t="s">
        <v>100</v>
      </c>
      <c r="F60" s="288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88" t="s">
        <v>101</v>
      </c>
      <c r="F61" s="288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90" t="s">
        <v>102</v>
      </c>
      <c r="F62" s="291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90" t="s">
        <v>187</v>
      </c>
      <c r="F63" s="291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83" t="s">
        <v>291</v>
      </c>
      <c r="F64" s="284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90" t="s">
        <v>292</v>
      </c>
      <c r="F65" s="295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83" t="s">
        <v>103</v>
      </c>
      <c r="F66" s="285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83" t="s">
        <v>104</v>
      </c>
      <c r="F67" s="285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83" t="s">
        <v>105</v>
      </c>
      <c r="F68" s="285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8">
        <v>33010100</v>
      </c>
      <c r="E69" s="286" t="s">
        <v>301</v>
      </c>
      <c r="F69" s="287"/>
      <c r="G69" s="235">
        <f t="shared" si="3"/>
        <v>100000</v>
      </c>
      <c r="H69" s="57"/>
      <c r="I69" s="57">
        <v>100000</v>
      </c>
      <c r="J69" s="57">
        <v>100000</v>
      </c>
      <c r="K69" s="45"/>
    </row>
    <row r="70" spans="1:11" ht="24" customHeight="1">
      <c r="A70" s="45"/>
      <c r="B70" s="45"/>
      <c r="C70" s="45"/>
      <c r="D70" s="253">
        <v>50000000</v>
      </c>
      <c r="E70" s="294" t="s">
        <v>428</v>
      </c>
      <c r="F70" s="294"/>
      <c r="G70" s="254">
        <f>G71</f>
        <v>15261</v>
      </c>
      <c r="H70" s="255"/>
      <c r="I70" s="55">
        <f>I71</f>
        <v>15261</v>
      </c>
      <c r="J70" s="55"/>
      <c r="K70" s="45"/>
    </row>
    <row r="71" spans="1:11" ht="48.75" customHeight="1">
      <c r="A71" s="45"/>
      <c r="B71" s="45"/>
      <c r="C71" s="45"/>
      <c r="D71" s="251">
        <v>50110000</v>
      </c>
      <c r="E71" s="292" t="s">
        <v>407</v>
      </c>
      <c r="F71" s="293"/>
      <c r="G71" s="252">
        <f t="shared" ref="G71:G89" si="5">H71+I71</f>
        <v>15261</v>
      </c>
      <c r="H71" s="233"/>
      <c r="I71" s="57">
        <v>15261</v>
      </c>
      <c r="J71" s="57"/>
      <c r="K71" s="45"/>
    </row>
    <row r="72" spans="1:11" ht="14.25" customHeight="1">
      <c r="A72" s="45"/>
      <c r="B72" s="45"/>
      <c r="C72" s="45"/>
      <c r="D72" s="56"/>
      <c r="E72" s="283" t="s">
        <v>106</v>
      </c>
      <c r="F72" s="285"/>
      <c r="G72" s="55">
        <f t="shared" si="5"/>
        <v>61865325</v>
      </c>
      <c r="H72" s="55">
        <f>H11+H46+H66</f>
        <v>60981624</v>
      </c>
      <c r="I72" s="55">
        <f>I11+I46+I66+I70</f>
        <v>883701</v>
      </c>
      <c r="J72" s="55">
        <f>J11+J46+J66</f>
        <v>100000</v>
      </c>
      <c r="K72" s="45"/>
    </row>
    <row r="73" spans="1:11" ht="13.15" customHeight="1">
      <c r="A73" s="45"/>
      <c r="B73" s="45"/>
      <c r="C73" s="45"/>
      <c r="D73" s="54" t="s">
        <v>107</v>
      </c>
      <c r="E73" s="288" t="s">
        <v>108</v>
      </c>
      <c r="F73" s="288"/>
      <c r="G73" s="55">
        <f t="shared" si="5"/>
        <v>53643287</v>
      </c>
      <c r="H73" s="55">
        <f>H74</f>
        <v>53643287</v>
      </c>
      <c r="I73" s="55">
        <f>I74</f>
        <v>0</v>
      </c>
      <c r="J73" s="55">
        <f>J74</f>
        <v>0</v>
      </c>
      <c r="K73" s="45"/>
    </row>
    <row r="74" spans="1:11" ht="13.15" customHeight="1">
      <c r="A74" s="45"/>
      <c r="B74" s="45"/>
      <c r="C74" s="45"/>
      <c r="D74" s="54" t="s">
        <v>109</v>
      </c>
      <c r="E74" s="288" t="s">
        <v>110</v>
      </c>
      <c r="F74" s="288"/>
      <c r="G74" s="55">
        <f t="shared" si="5"/>
        <v>53643287</v>
      </c>
      <c r="H74" s="55">
        <f>H75+H77+H82+H80</f>
        <v>53643287</v>
      </c>
      <c r="I74" s="55">
        <f>I89</f>
        <v>0</v>
      </c>
      <c r="J74" s="55">
        <v>0</v>
      </c>
      <c r="K74" s="45"/>
    </row>
    <row r="75" spans="1:11" ht="13.15" customHeight="1">
      <c r="A75" s="45"/>
      <c r="B75" s="45"/>
      <c r="C75" s="45"/>
      <c r="D75" s="54">
        <v>41020000</v>
      </c>
      <c r="E75" s="283" t="s">
        <v>111</v>
      </c>
      <c r="F75" s="285"/>
      <c r="G75" s="55">
        <f t="shared" si="5"/>
        <v>7475600</v>
      </c>
      <c r="H75" s="55">
        <f>H76</f>
        <v>7475600</v>
      </c>
      <c r="I75" s="55"/>
      <c r="J75" s="55"/>
      <c r="K75" s="45"/>
    </row>
    <row r="76" spans="1:11" ht="13.15" customHeight="1">
      <c r="A76" s="45"/>
      <c r="B76" s="45"/>
      <c r="C76" s="45"/>
      <c r="D76" s="56">
        <v>41020100</v>
      </c>
      <c r="E76" s="290" t="s">
        <v>112</v>
      </c>
      <c r="F76" s="291"/>
      <c r="G76" s="57">
        <f t="shared" si="5"/>
        <v>7475600</v>
      </c>
      <c r="H76" s="57"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4" t="s">
        <v>113</v>
      </c>
      <c r="E77" s="288" t="s">
        <v>114</v>
      </c>
      <c r="F77" s="288"/>
      <c r="G77" s="55">
        <f t="shared" si="5"/>
        <v>39540400</v>
      </c>
      <c r="H77" s="55">
        <f>H78+H79</f>
        <v>39540400</v>
      </c>
      <c r="I77" s="55">
        <f>I78+I79</f>
        <v>0</v>
      </c>
      <c r="J77" s="55">
        <f>J78+J79</f>
        <v>0</v>
      </c>
      <c r="K77" s="45"/>
    </row>
    <row r="78" spans="1:11" ht="12" customHeight="1">
      <c r="A78" s="45"/>
      <c r="B78" s="45"/>
      <c r="C78" s="45"/>
      <c r="D78" s="56" t="s">
        <v>115</v>
      </c>
      <c r="E78" s="289" t="s">
        <v>116</v>
      </c>
      <c r="F78" s="289"/>
      <c r="G78" s="57">
        <f t="shared" si="5"/>
        <v>38494900</v>
      </c>
      <c r="H78" s="57">
        <v>38494900</v>
      </c>
      <c r="I78" s="57"/>
      <c r="J78" s="57"/>
      <c r="K78" s="45"/>
    </row>
    <row r="79" spans="1:11" ht="33" customHeight="1">
      <c r="A79" s="45"/>
      <c r="B79" s="45"/>
      <c r="C79" s="45"/>
      <c r="D79" s="56">
        <v>41034500</v>
      </c>
      <c r="E79" s="289" t="s">
        <v>424</v>
      </c>
      <c r="F79" s="289"/>
      <c r="G79" s="57">
        <f t="shared" si="5"/>
        <v>1045500</v>
      </c>
      <c r="H79" s="57">
        <v>1045500</v>
      </c>
      <c r="I79" s="57"/>
      <c r="J79" s="57"/>
      <c r="K79" s="45"/>
    </row>
    <row r="80" spans="1:11" ht="12.75" customHeight="1">
      <c r="A80" s="45"/>
      <c r="B80" s="45"/>
      <c r="C80" s="45"/>
      <c r="D80" s="54">
        <v>41040000</v>
      </c>
      <c r="E80" s="288" t="s">
        <v>300</v>
      </c>
      <c r="F80" s="288"/>
      <c r="G80" s="55">
        <f t="shared" si="5"/>
        <v>1911700</v>
      </c>
      <c r="H80" s="55">
        <f>H81</f>
        <v>1911700</v>
      </c>
      <c r="I80" s="55">
        <f>I81</f>
        <v>0</v>
      </c>
      <c r="J80" s="55">
        <f>J81</f>
        <v>0</v>
      </c>
      <c r="K80" s="45"/>
    </row>
    <row r="81" spans="1:13" ht="37.5" customHeight="1">
      <c r="A81" s="45"/>
      <c r="B81" s="45"/>
      <c r="C81" s="45"/>
      <c r="D81" s="56">
        <v>41040200</v>
      </c>
      <c r="E81" s="290" t="s">
        <v>117</v>
      </c>
      <c r="F81" s="291"/>
      <c r="G81" s="57">
        <f t="shared" si="5"/>
        <v>1911700</v>
      </c>
      <c r="H81" s="57">
        <v>1911700</v>
      </c>
      <c r="I81" s="57"/>
      <c r="J81" s="57"/>
      <c r="K81" s="45"/>
    </row>
    <row r="82" spans="1:13" ht="13.15" customHeight="1">
      <c r="A82" s="45"/>
      <c r="B82" s="45"/>
      <c r="C82" s="45"/>
      <c r="D82" s="54" t="s">
        <v>118</v>
      </c>
      <c r="E82" s="288" t="s">
        <v>119</v>
      </c>
      <c r="F82" s="288"/>
      <c r="G82" s="55">
        <f t="shared" si="5"/>
        <v>4715587</v>
      </c>
      <c r="H82" s="55">
        <f>SUM(H83:H88)</f>
        <v>4715587</v>
      </c>
      <c r="I82" s="55">
        <f>SUM(I83:I88)</f>
        <v>0</v>
      </c>
      <c r="J82" s="55">
        <f>SUM(J83:J88)</f>
        <v>0</v>
      </c>
      <c r="K82" s="45"/>
    </row>
    <row r="83" spans="1:13" ht="22.5" customHeight="1">
      <c r="A83" s="45"/>
      <c r="B83" s="45"/>
      <c r="C83" s="45"/>
      <c r="D83" s="58">
        <v>41051000</v>
      </c>
      <c r="E83" s="290" t="s">
        <v>289</v>
      </c>
      <c r="F83" s="291"/>
      <c r="G83" s="57">
        <f t="shared" si="5"/>
        <v>938025</v>
      </c>
      <c r="H83" s="57">
        <v>938025</v>
      </c>
      <c r="I83" s="55"/>
      <c r="J83" s="55"/>
      <c r="K83" s="45"/>
    </row>
    <row r="84" spans="1:13" ht="22.5" customHeight="1">
      <c r="A84" s="45"/>
      <c r="B84" s="45"/>
      <c r="C84" s="45"/>
      <c r="D84" s="58">
        <v>41051100</v>
      </c>
      <c r="E84" s="290" t="s">
        <v>429</v>
      </c>
      <c r="F84" s="291"/>
      <c r="G84" s="57">
        <f t="shared" si="5"/>
        <v>925000</v>
      </c>
      <c r="H84" s="57">
        <v>925000</v>
      </c>
      <c r="I84" s="55"/>
      <c r="J84" s="55"/>
      <c r="K84" s="45"/>
    </row>
    <row r="85" spans="1:13" ht="33" customHeight="1">
      <c r="A85" s="45"/>
      <c r="B85" s="45"/>
      <c r="C85" s="45"/>
      <c r="D85" s="58">
        <v>41051200</v>
      </c>
      <c r="E85" s="306" t="s">
        <v>120</v>
      </c>
      <c r="F85" s="306"/>
      <c r="G85" s="57">
        <f t="shared" si="5"/>
        <v>162110</v>
      </c>
      <c r="H85" s="57">
        <v>162110</v>
      </c>
      <c r="I85" s="57"/>
      <c r="J85" s="57"/>
      <c r="K85" s="45"/>
    </row>
    <row r="86" spans="1:13" ht="33" customHeight="1">
      <c r="A86" s="45"/>
      <c r="B86" s="45"/>
      <c r="C86" s="45"/>
      <c r="D86" s="58">
        <v>41051400</v>
      </c>
      <c r="E86" s="306" t="s">
        <v>431</v>
      </c>
      <c r="F86" s="306"/>
      <c r="G86" s="57">
        <f t="shared" si="5"/>
        <v>517855</v>
      </c>
      <c r="H86" s="57">
        <v>517855</v>
      </c>
      <c r="I86" s="57"/>
      <c r="J86" s="57"/>
      <c r="K86" s="45"/>
    </row>
    <row r="87" spans="1:13" ht="14.25" customHeight="1">
      <c r="A87" s="45"/>
      <c r="B87" s="45"/>
      <c r="C87" s="45"/>
      <c r="D87" s="59">
        <v>41053900</v>
      </c>
      <c r="E87" s="307" t="s">
        <v>155</v>
      </c>
      <c r="F87" s="308"/>
      <c r="G87" s="57">
        <f t="shared" si="5"/>
        <v>1849383</v>
      </c>
      <c r="H87" s="57">
        <v>1849383</v>
      </c>
      <c r="I87" s="57"/>
      <c r="J87" s="57"/>
      <c r="K87" s="45"/>
    </row>
    <row r="88" spans="1:13" ht="33" customHeight="1">
      <c r="A88" s="45"/>
      <c r="B88" s="45"/>
      <c r="C88" s="45"/>
      <c r="D88" s="234">
        <v>41055000</v>
      </c>
      <c r="E88" s="310" t="s">
        <v>293</v>
      </c>
      <c r="F88" s="311"/>
      <c r="G88" s="57">
        <f t="shared" si="5"/>
        <v>323214</v>
      </c>
      <c r="H88" s="57">
        <v>323214</v>
      </c>
      <c r="I88" s="57"/>
      <c r="J88" s="57"/>
      <c r="K88" s="45"/>
    </row>
    <row r="89" spans="1:13" ht="34.5" hidden="1" customHeight="1">
      <c r="A89" s="45"/>
      <c r="B89" s="45"/>
      <c r="C89" s="45"/>
      <c r="D89" s="59"/>
      <c r="E89" s="302"/>
      <c r="F89" s="303"/>
      <c r="G89" s="235">
        <f t="shared" si="5"/>
        <v>0</v>
      </c>
      <c r="H89" s="233"/>
      <c r="I89" s="57"/>
      <c r="J89" s="57"/>
      <c r="K89" s="45"/>
    </row>
    <row r="90" spans="1:13" ht="13.9" customHeight="1">
      <c r="A90" s="45"/>
      <c r="B90" s="45"/>
      <c r="C90" s="45"/>
      <c r="D90" s="236"/>
      <c r="E90" s="304" t="s">
        <v>121</v>
      </c>
      <c r="F90" s="305"/>
      <c r="G90" s="55">
        <f>G73+G46+G11+G66+G70</f>
        <v>115508612</v>
      </c>
      <c r="H90" s="55">
        <f>H73+H46+H11+H66</f>
        <v>114624911</v>
      </c>
      <c r="I90" s="55">
        <f>I46+I11+I73+I66+I89+I70</f>
        <v>883701</v>
      </c>
      <c r="J90" s="55">
        <f>J46+J11+J73+J66</f>
        <v>100000</v>
      </c>
      <c r="K90" s="45"/>
      <c r="M90" s="60" t="e">
        <f>H88+H85+H80+H78+H76+H59+H58+H57+H55+H53+H52+H49+H40+H39+H38+H36+H35+H34+H33+H32+H31+H30+H29+H25+H23+H17+H16+H15+H14+#REF!+H26+H81+H19+#REF!+H20+H87</f>
        <v>#REF!</v>
      </c>
    </row>
    <row r="91" spans="1:13" ht="10.9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M91" s="60" t="e">
        <f>H14+H15+H16+H17+H23+H25+H29+H30+H31+H32+H33+H34+H35+H36+H38+H39+H40+H49+H52+H53+H55+H57+H58+H59+H76+H78+H80+H85+H88+#REF!+H26+H81+H19+#REF!+H20+H87</f>
        <v>#REF!</v>
      </c>
    </row>
    <row r="92" spans="1:13" ht="18" customHeight="1">
      <c r="A92" s="45"/>
      <c r="B92" s="45"/>
      <c r="C92" s="45"/>
      <c r="D92" s="301" t="s">
        <v>122</v>
      </c>
      <c r="E92" s="301"/>
      <c r="F92" s="301"/>
      <c r="G92" s="61"/>
      <c r="H92" s="45"/>
      <c r="I92" s="309" t="s">
        <v>68</v>
      </c>
      <c r="J92" s="309"/>
      <c r="K92" s="45"/>
    </row>
    <row r="93" spans="1:13" ht="10.9" customHeight="1">
      <c r="A93" s="45"/>
      <c r="B93" s="45"/>
      <c r="C93" s="45"/>
      <c r="D93" s="301"/>
      <c r="E93" s="301"/>
      <c r="F93" s="301"/>
      <c r="G93" s="62"/>
      <c r="H93" s="63" t="s">
        <v>123</v>
      </c>
      <c r="I93" s="300" t="s">
        <v>124</v>
      </c>
      <c r="J93" s="300"/>
      <c r="K93" s="45"/>
    </row>
    <row r="94" spans="1:13" ht="409.6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</sheetData>
  <mergeCells count="93">
    <mergeCell ref="H2:J2"/>
    <mergeCell ref="H3:J3"/>
    <mergeCell ref="G8:G9"/>
    <mergeCell ref="E8:F9"/>
    <mergeCell ref="E4:I4"/>
    <mergeCell ref="I8:J8"/>
    <mergeCell ref="I7:J7"/>
    <mergeCell ref="H8:H9"/>
    <mergeCell ref="I93:J93"/>
    <mergeCell ref="D92:F93"/>
    <mergeCell ref="E89:F89"/>
    <mergeCell ref="E81:F81"/>
    <mergeCell ref="E90:F90"/>
    <mergeCell ref="E82:F82"/>
    <mergeCell ref="E86:F86"/>
    <mergeCell ref="E85:F85"/>
    <mergeCell ref="E83:F83"/>
    <mergeCell ref="E87:F87"/>
    <mergeCell ref="I92:J92"/>
    <mergeCell ref="E88:F88"/>
    <mergeCell ref="E84:F84"/>
    <mergeCell ref="E42:F42"/>
    <mergeCell ref="E38:F38"/>
    <mergeCell ref="E40:F40"/>
    <mergeCell ref="E27:F27"/>
    <mergeCell ref="E47:F47"/>
    <mergeCell ref="E46:F46"/>
    <mergeCell ref="E29:F29"/>
    <mergeCell ref="E30:F30"/>
    <mergeCell ref="E43:F43"/>
    <mergeCell ref="E36:F36"/>
    <mergeCell ref="E31:F31"/>
    <mergeCell ref="E32:F32"/>
    <mergeCell ref="E33:F33"/>
    <mergeCell ref="E34:F34"/>
    <mergeCell ref="E35:F35"/>
    <mergeCell ref="D8:D9"/>
    <mergeCell ref="E17:F17"/>
    <mergeCell ref="E15:F15"/>
    <mergeCell ref="E10:F10"/>
    <mergeCell ref="E11:F11"/>
    <mergeCell ref="E12:F12"/>
    <mergeCell ref="E14:F14"/>
    <mergeCell ref="E16:F16"/>
    <mergeCell ref="E13:F13"/>
    <mergeCell ref="E18:F18"/>
    <mergeCell ref="E19:F19"/>
    <mergeCell ref="E24:F24"/>
    <mergeCell ref="E28:F28"/>
    <mergeCell ref="E20:F20"/>
    <mergeCell ref="E23:F23"/>
    <mergeCell ref="E21:F21"/>
    <mergeCell ref="E22:F22"/>
    <mergeCell ref="E25:F25"/>
    <mergeCell ref="E26:F26"/>
    <mergeCell ref="E37:F37"/>
    <mergeCell ref="E51:F51"/>
    <mergeCell ref="E49:F49"/>
    <mergeCell ref="E48:F48"/>
    <mergeCell ref="E44:F44"/>
    <mergeCell ref="E41:F41"/>
    <mergeCell ref="E45:F45"/>
    <mergeCell ref="E39:F39"/>
    <mergeCell ref="E54:F54"/>
    <mergeCell ref="E52:F52"/>
    <mergeCell ref="E53:F53"/>
    <mergeCell ref="E50:F50"/>
    <mergeCell ref="E62:F62"/>
    <mergeCell ref="E61:F61"/>
    <mergeCell ref="E55:F55"/>
    <mergeCell ref="E60:F60"/>
    <mergeCell ref="E56:F56"/>
    <mergeCell ref="E59:F59"/>
    <mergeCell ref="E57:F57"/>
    <mergeCell ref="E58:F58"/>
    <mergeCell ref="E74:F74"/>
    <mergeCell ref="E71:F71"/>
    <mergeCell ref="E73:F73"/>
    <mergeCell ref="E72:F72"/>
    <mergeCell ref="E70:F70"/>
    <mergeCell ref="E63:F63"/>
    <mergeCell ref="E65:F65"/>
    <mergeCell ref="E67:F67"/>
    <mergeCell ref="E64:F64"/>
    <mergeCell ref="E68:F68"/>
    <mergeCell ref="E66:F66"/>
    <mergeCell ref="E69:F69"/>
    <mergeCell ref="E80:F80"/>
    <mergeCell ref="E75:F75"/>
    <mergeCell ref="E79:F79"/>
    <mergeCell ref="E78:F78"/>
    <mergeCell ref="E77:F77"/>
    <mergeCell ref="E76:F76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view="pageBreakPreview" zoomScale="60" zoomScaleNormal="115" workbookViewId="0">
      <selection activeCell="A4" sqref="A4:F4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>
      <c r="C2" s="324" t="s">
        <v>416</v>
      </c>
      <c r="D2" s="324"/>
      <c r="E2" s="324"/>
      <c r="F2" s="324"/>
    </row>
    <row r="3" spans="1:13" ht="54.75" customHeight="1">
      <c r="B3" s="9"/>
      <c r="C3" s="326" t="s">
        <v>433</v>
      </c>
      <c r="D3" s="327"/>
      <c r="E3" s="327"/>
      <c r="F3" s="327"/>
      <c r="M3" s="7"/>
    </row>
    <row r="4" spans="1:13" ht="29.25" customHeight="1">
      <c r="A4" s="331" t="s">
        <v>369</v>
      </c>
      <c r="B4" s="331"/>
      <c r="C4" s="331"/>
      <c r="D4" s="331"/>
      <c r="E4" s="331"/>
      <c r="F4" s="331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28" t="s">
        <v>415</v>
      </c>
      <c r="B6" s="329"/>
      <c r="C6" s="10"/>
      <c r="D6" s="10"/>
      <c r="E6" s="10"/>
      <c r="F6" s="10"/>
    </row>
    <row r="7" spans="1:13" ht="12" customHeight="1">
      <c r="A7" s="330" t="s">
        <v>170</v>
      </c>
      <c r="B7" s="329"/>
      <c r="C7" s="10"/>
      <c r="D7" s="10"/>
      <c r="E7" s="10"/>
      <c r="F7" s="10"/>
    </row>
    <row r="8" spans="1:13" ht="12" customHeight="1">
      <c r="A8" s="325"/>
      <c r="B8" s="325"/>
      <c r="C8" s="325"/>
      <c r="D8" s="325"/>
      <c r="E8" s="325"/>
      <c r="F8" s="11" t="s">
        <v>128</v>
      </c>
    </row>
    <row r="9" spans="1:13" s="14" customFormat="1" ht="24.75" customHeight="1">
      <c r="A9" s="323" t="s">
        <v>143</v>
      </c>
      <c r="B9" s="323" t="s">
        <v>190</v>
      </c>
      <c r="C9" s="323" t="s">
        <v>136</v>
      </c>
      <c r="D9" s="323" t="s">
        <v>144</v>
      </c>
      <c r="E9" s="323" t="s">
        <v>145</v>
      </c>
      <c r="F9" s="323"/>
      <c r="G9" s="13"/>
      <c r="H9" s="13"/>
      <c r="I9" s="13"/>
      <c r="J9" s="13"/>
      <c r="K9" s="13"/>
      <c r="L9" s="13"/>
    </row>
    <row r="10" spans="1:13" s="14" customFormat="1" ht="42" customHeight="1">
      <c r="A10" s="323"/>
      <c r="B10" s="323"/>
      <c r="C10" s="323"/>
      <c r="D10" s="323"/>
      <c r="E10" s="12" t="s">
        <v>160</v>
      </c>
      <c r="F10" s="15" t="s">
        <v>163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171</v>
      </c>
      <c r="C12" s="31">
        <f t="shared" ref="C12:C37" si="0">D12+E12</f>
        <v>5418888.4100000001</v>
      </c>
      <c r="D12" s="18">
        <f>D15</f>
        <v>1200661</v>
      </c>
      <c r="E12" s="18">
        <f>E15</f>
        <v>4218227.41</v>
      </c>
      <c r="F12" s="18">
        <f>F15</f>
        <v>4105587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209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47"/>
      <c r="J13" s="19"/>
      <c r="K13" s="247"/>
      <c r="L13" s="19"/>
    </row>
    <row r="14" spans="1:13" s="20" customFormat="1" ht="15">
      <c r="A14" s="33">
        <v>205200</v>
      </c>
      <c r="B14" s="34" t="s">
        <v>210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191</v>
      </c>
      <c r="C15" s="35">
        <f t="shared" si="0"/>
        <v>5418888.4100000001</v>
      </c>
      <c r="D15" s="36">
        <f>D16-D17+D18</f>
        <v>1200661</v>
      </c>
      <c r="E15" s="36">
        <f>E16-E17+E18</f>
        <v>4218227.41</v>
      </c>
      <c r="F15" s="36">
        <f>F16-F17+F18</f>
        <v>4105587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209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5306248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210</v>
      </c>
      <c r="C17" s="35">
        <f t="shared" si="0"/>
        <v>2031768.9100000001</v>
      </c>
      <c r="D17" s="36">
        <v>1501050.1</v>
      </c>
      <c r="E17" s="36">
        <v>530718.81000000006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174</v>
      </c>
      <c r="C18" s="37">
        <f t="shared" si="0"/>
        <v>0</v>
      </c>
      <c r="D18" s="21">
        <f>SUM(D19:D24)</f>
        <v>-4105587</v>
      </c>
      <c r="E18" s="21">
        <f>SUM(E19:E24)</f>
        <v>4105587</v>
      </c>
      <c r="F18" s="21">
        <f>SUM(F19:F24)</f>
        <v>4105587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213" t="s">
        <v>379</v>
      </c>
      <c r="C19" s="38">
        <f t="shared" si="0"/>
        <v>0</v>
      </c>
      <c r="D19" s="39">
        <v>-948443</v>
      </c>
      <c r="E19" s="39">
        <v>948443</v>
      </c>
      <c r="F19" s="40">
        <v>948443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213" t="s">
        <v>213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213" t="s">
        <v>212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213" t="s">
        <v>380</v>
      </c>
      <c r="C22" s="38">
        <f t="shared" si="0"/>
        <v>0</v>
      </c>
      <c r="D22" s="39">
        <v>-925000</v>
      </c>
      <c r="E22" s="39">
        <v>925000</v>
      </c>
      <c r="F22" s="40">
        <v>925000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213" t="s">
        <v>430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213" t="s">
        <v>427</v>
      </c>
      <c r="C24" s="38">
        <f t="shared" si="0"/>
        <v>0</v>
      </c>
      <c r="D24" s="39">
        <v>-1045500</v>
      </c>
      <c r="E24" s="39">
        <v>1045500</v>
      </c>
      <c r="F24" s="40">
        <v>1045500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193</v>
      </c>
      <c r="B25" s="17" t="s">
        <v>172</v>
      </c>
      <c r="C25" s="31">
        <f t="shared" si="0"/>
        <v>5418888.4100000001</v>
      </c>
      <c r="D25" s="18">
        <f>D12</f>
        <v>1200661</v>
      </c>
      <c r="E25" s="18">
        <f>E12</f>
        <v>4218227.41</v>
      </c>
      <c r="F25" s="18">
        <f>F12</f>
        <v>4105587</v>
      </c>
      <c r="G25" s="43">
        <f>G16-G17-G18-G19</f>
        <v>4359627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173</v>
      </c>
      <c r="C26" s="31">
        <f t="shared" si="0"/>
        <v>5418888.4100000001</v>
      </c>
      <c r="D26" s="18">
        <f>D27</f>
        <v>1200661</v>
      </c>
      <c r="E26" s="18">
        <f>E27</f>
        <v>4218227.41</v>
      </c>
      <c r="F26" s="18">
        <f>F27</f>
        <v>4105587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192</v>
      </c>
      <c r="C27" s="35">
        <f t="shared" si="0"/>
        <v>5418888.4100000001</v>
      </c>
      <c r="D27" s="41">
        <f>D28-D29+D30</f>
        <v>1200661</v>
      </c>
      <c r="E27" s="41">
        <f>E28-E29+E30</f>
        <v>4218227.41</v>
      </c>
      <c r="F27" s="41">
        <f>F28-F29+F30</f>
        <v>4105587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209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210</v>
      </c>
      <c r="C29" s="35">
        <f t="shared" si="0"/>
        <v>2442636.37</v>
      </c>
      <c r="D29" s="41">
        <f t="shared" si="1"/>
        <v>1501050.1</v>
      </c>
      <c r="E29" s="41">
        <f t="shared" si="1"/>
        <v>941586.27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174</v>
      </c>
      <c r="C30" s="37">
        <f t="shared" si="0"/>
        <v>0</v>
      </c>
      <c r="D30" s="21">
        <f>SUM(D31:D36)</f>
        <v>-4105587</v>
      </c>
      <c r="E30" s="21">
        <f>SUM(E31:E36)</f>
        <v>4105587</v>
      </c>
      <c r="F30" s="21">
        <f>SUM(F31:F36)</f>
        <v>4105587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379</v>
      </c>
      <c r="C31" s="38">
        <f t="shared" si="0"/>
        <v>0</v>
      </c>
      <c r="D31" s="39">
        <f t="shared" ref="D31:F36" si="2">D19</f>
        <v>-948443</v>
      </c>
      <c r="E31" s="39">
        <f t="shared" si="2"/>
        <v>948443</v>
      </c>
      <c r="F31" s="39">
        <f t="shared" si="2"/>
        <v>948443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213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212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380</v>
      </c>
      <c r="C34" s="38">
        <f t="shared" si="0"/>
        <v>0</v>
      </c>
      <c r="D34" s="39">
        <f t="shared" si="2"/>
        <v>-925000</v>
      </c>
      <c r="E34" s="39">
        <f t="shared" si="2"/>
        <v>925000</v>
      </c>
      <c r="F34" s="39">
        <f t="shared" si="2"/>
        <v>925000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430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427</v>
      </c>
      <c r="C36" s="38">
        <f t="shared" si="0"/>
        <v>0</v>
      </c>
      <c r="D36" s="39">
        <f t="shared" si="2"/>
        <v>-1045500</v>
      </c>
      <c r="E36" s="39">
        <f t="shared" si="2"/>
        <v>1045500</v>
      </c>
      <c r="F36" s="39">
        <f t="shared" si="2"/>
        <v>1045500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172</v>
      </c>
      <c r="C37" s="31">
        <f t="shared" si="0"/>
        <v>5418888.4100000001</v>
      </c>
      <c r="D37" s="18">
        <f>D26</f>
        <v>1200661</v>
      </c>
      <c r="E37" s="18">
        <f>E26</f>
        <v>4218227.41</v>
      </c>
      <c r="F37" s="18">
        <f>F26</f>
        <v>4105587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122</v>
      </c>
      <c r="C39" s="28"/>
      <c r="D39" s="64"/>
      <c r="E39" s="322" t="s">
        <v>68</v>
      </c>
      <c r="F39" s="322"/>
      <c r="G39" s="30"/>
      <c r="H39" s="30"/>
    </row>
    <row r="40" spans="1:12" ht="12.75" customHeight="1">
      <c r="D40" s="63" t="s">
        <v>123</v>
      </c>
      <c r="E40" s="300" t="s">
        <v>124</v>
      </c>
      <c r="F40" s="300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07"/>
  <sheetViews>
    <sheetView showGridLines="0" view="pageBreakPreview" zoomScale="60" zoomScaleNormal="115" workbookViewId="0">
      <pane xSplit="4" ySplit="12" topLeftCell="E37" activePane="bottomRight" state="frozen"/>
      <selection pane="topRight" activeCell="E1" sqref="E1"/>
      <selection pane="bottomLeft" activeCell="A13" sqref="A13"/>
      <selection pane="bottomRight" activeCell="F73" sqref="F73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8"/>
  </cols>
  <sheetData>
    <row r="1" spans="1:16" s="65" customFormat="1">
      <c r="N1" s="351" t="s">
        <v>175</v>
      </c>
      <c r="O1" s="351"/>
      <c r="P1" s="351"/>
    </row>
    <row r="2" spans="1:16" s="65" customFormat="1" ht="33" customHeight="1">
      <c r="K2" s="165"/>
      <c r="N2" s="352" t="s">
        <v>434</v>
      </c>
      <c r="O2" s="352"/>
      <c r="P2" s="352"/>
    </row>
    <row r="3" spans="1:16" s="65" customFormat="1"/>
    <row r="4" spans="1:16" s="65" customFormat="1"/>
    <row r="5" spans="1:16" s="65" customFormat="1"/>
    <row r="6" spans="1:16" s="65" customFormat="1" ht="30.75" customHeight="1">
      <c r="B6" s="353" t="s">
        <v>345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</row>
    <row r="7" spans="1:16" s="65" customFormat="1">
      <c r="C7" s="354">
        <v>2354000000</v>
      </c>
      <c r="D7" s="354"/>
    </row>
    <row r="8" spans="1:16" s="65" customFormat="1" ht="12.75">
      <c r="B8" s="66"/>
      <c r="C8" s="358" t="s">
        <v>170</v>
      </c>
      <c r="D8" s="358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217</v>
      </c>
    </row>
    <row r="10" spans="1:16" s="65" customFormat="1">
      <c r="A10" s="339" t="s">
        <v>194</v>
      </c>
      <c r="B10" s="342" t="s">
        <v>195</v>
      </c>
      <c r="C10" s="345" t="s">
        <v>180</v>
      </c>
      <c r="D10" s="348" t="s">
        <v>196</v>
      </c>
      <c r="E10" s="332" t="s">
        <v>144</v>
      </c>
      <c r="F10" s="332"/>
      <c r="G10" s="332"/>
      <c r="H10" s="332"/>
      <c r="I10" s="332"/>
      <c r="J10" s="332" t="s">
        <v>145</v>
      </c>
      <c r="K10" s="332"/>
      <c r="L10" s="332"/>
      <c r="M10" s="332"/>
      <c r="N10" s="332"/>
      <c r="O10" s="332"/>
      <c r="P10" s="355" t="s">
        <v>16</v>
      </c>
    </row>
    <row r="11" spans="1:16" s="65" customFormat="1">
      <c r="A11" s="340"/>
      <c r="B11" s="343"/>
      <c r="C11" s="346"/>
      <c r="D11" s="349"/>
      <c r="E11" s="337" t="s">
        <v>160</v>
      </c>
      <c r="F11" s="334" t="s">
        <v>146</v>
      </c>
      <c r="G11" s="333" t="s">
        <v>147</v>
      </c>
      <c r="H11" s="333"/>
      <c r="I11" s="359" t="s">
        <v>148</v>
      </c>
      <c r="J11" s="337" t="s">
        <v>160</v>
      </c>
      <c r="K11" s="334" t="s">
        <v>163</v>
      </c>
      <c r="L11" s="334" t="s">
        <v>146</v>
      </c>
      <c r="M11" s="333" t="s">
        <v>147</v>
      </c>
      <c r="N11" s="333"/>
      <c r="O11" s="334" t="s">
        <v>148</v>
      </c>
      <c r="P11" s="356"/>
    </row>
    <row r="12" spans="1:16" s="65" customFormat="1" ht="39" customHeight="1" thickBot="1">
      <c r="A12" s="341"/>
      <c r="B12" s="344"/>
      <c r="C12" s="347"/>
      <c r="D12" s="350"/>
      <c r="E12" s="338"/>
      <c r="F12" s="335"/>
      <c r="G12" s="67" t="s">
        <v>149</v>
      </c>
      <c r="H12" s="67" t="s">
        <v>150</v>
      </c>
      <c r="I12" s="360"/>
      <c r="J12" s="338"/>
      <c r="K12" s="335"/>
      <c r="L12" s="335"/>
      <c r="M12" s="67" t="s">
        <v>149</v>
      </c>
      <c r="N12" s="67" t="s">
        <v>150</v>
      </c>
      <c r="O12" s="335"/>
      <c r="P12" s="357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73">
        <v>9</v>
      </c>
      <c r="J13" s="17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66">
        <v>200000</v>
      </c>
      <c r="B14" s="167"/>
      <c r="C14" s="167"/>
      <c r="D14" s="168" t="s">
        <v>22</v>
      </c>
      <c r="E14" s="263">
        <f>E15</f>
        <v>31416768</v>
      </c>
      <c r="F14" s="264">
        <f t="shared" ref="F14:O14" si="0">F15</f>
        <v>31416768</v>
      </c>
      <c r="G14" s="264">
        <f t="shared" si="0"/>
        <v>14692169</v>
      </c>
      <c r="H14" s="264">
        <f t="shared" si="0"/>
        <v>1834191</v>
      </c>
      <c r="I14" s="265">
        <f t="shared" si="0"/>
        <v>0</v>
      </c>
      <c r="J14" s="266">
        <f>J15</f>
        <v>1029011.41</v>
      </c>
      <c r="K14" s="264">
        <f t="shared" si="0"/>
        <v>312261</v>
      </c>
      <c r="L14" s="264">
        <f t="shared" si="0"/>
        <v>716750.41</v>
      </c>
      <c r="M14" s="264">
        <f t="shared" si="0"/>
        <v>0</v>
      </c>
      <c r="N14" s="264">
        <f t="shared" si="0"/>
        <v>0</v>
      </c>
      <c r="O14" s="267">
        <f t="shared" si="0"/>
        <v>312261</v>
      </c>
      <c r="P14" s="258">
        <f>E14+J14</f>
        <v>32445779.41</v>
      </c>
    </row>
    <row r="15" spans="1:16" s="69" customFormat="1" ht="33.75">
      <c r="A15" s="166">
        <v>220000</v>
      </c>
      <c r="B15" s="167"/>
      <c r="C15" s="167"/>
      <c r="D15" s="168" t="s">
        <v>22</v>
      </c>
      <c r="E15" s="268">
        <f t="shared" ref="E15:E20" si="1">F15+I15</f>
        <v>31416768</v>
      </c>
      <c r="F15" s="269">
        <f>F16+F18+F20+F29+F41+F45+F49</f>
        <v>31416768</v>
      </c>
      <c r="G15" s="269">
        <f>G16+G18+G20+G29+G41+G45+G49</f>
        <v>14692169</v>
      </c>
      <c r="H15" s="269">
        <f>H16+H18+H20+H29+H41+H45+H49</f>
        <v>1834191</v>
      </c>
      <c r="I15" s="269">
        <f>I16+I18+I20+I29+I41+I45+I49</f>
        <v>0</v>
      </c>
      <c r="J15" s="268">
        <f t="shared" ref="J15:J20" si="2">K15+L15</f>
        <v>1029011.41</v>
      </c>
      <c r="K15" s="269">
        <f>K16+K18+K20+K29+K41+K45+K49+O45</f>
        <v>312261</v>
      </c>
      <c r="L15" s="269">
        <f>L16+L18+L20+L29+L41+L45+L49</f>
        <v>716750.41</v>
      </c>
      <c r="M15" s="269">
        <f>M16+M18+M20+M29+M41+M45+M49</f>
        <v>0</v>
      </c>
      <c r="N15" s="269">
        <f>N16+N18+N20+N29+N41+N45+N49</f>
        <v>0</v>
      </c>
      <c r="O15" s="269">
        <f>O16+O18+O20+O29+O41+O45+O49</f>
        <v>312261</v>
      </c>
      <c r="P15" s="258">
        <f t="shared" ref="P15:P80" si="3">E15+J15</f>
        <v>32445779.41</v>
      </c>
    </row>
    <row r="16" spans="1:16" s="69" customFormat="1">
      <c r="A16" s="194"/>
      <c r="B16" s="191">
        <v>100</v>
      </c>
      <c r="C16" s="192"/>
      <c r="D16" s="195" t="s">
        <v>303</v>
      </c>
      <c r="E16" s="187">
        <f t="shared" si="1"/>
        <v>14271533</v>
      </c>
      <c r="F16" s="188">
        <f>F17</f>
        <v>14271533</v>
      </c>
      <c r="G16" s="188">
        <f>G17</f>
        <v>10995974</v>
      </c>
      <c r="H16" s="188">
        <f>H17</f>
        <v>640300</v>
      </c>
      <c r="I16" s="188">
        <f>I17</f>
        <v>0</v>
      </c>
      <c r="J16" s="187">
        <f t="shared" si="2"/>
        <v>107000</v>
      </c>
      <c r="K16" s="188">
        <f>K17</f>
        <v>100000</v>
      </c>
      <c r="L16" s="188">
        <f>L17</f>
        <v>7000</v>
      </c>
      <c r="M16" s="188">
        <f>M17</f>
        <v>0</v>
      </c>
      <c r="N16" s="188">
        <f>N17</f>
        <v>0</v>
      </c>
      <c r="O16" s="188">
        <f>O17</f>
        <v>100000</v>
      </c>
      <c r="P16" s="258">
        <f>E16+J16</f>
        <v>14378533</v>
      </c>
    </row>
    <row r="17" spans="1:16" s="76" customFormat="1" ht="56.25">
      <c r="A17" s="176">
        <v>210160</v>
      </c>
      <c r="B17" s="162">
        <v>160</v>
      </c>
      <c r="C17" s="163">
        <v>111</v>
      </c>
      <c r="D17" s="196" t="s">
        <v>276</v>
      </c>
      <c r="E17" s="172">
        <f t="shared" si="1"/>
        <v>14271533</v>
      </c>
      <c r="F17" s="72">
        <v>14271533</v>
      </c>
      <c r="G17" s="72">
        <v>10995974</v>
      </c>
      <c r="H17" s="72">
        <v>640300</v>
      </c>
      <c r="I17" s="175"/>
      <c r="J17" s="172">
        <f t="shared" si="2"/>
        <v>107000</v>
      </c>
      <c r="K17" s="72">
        <v>100000</v>
      </c>
      <c r="L17" s="72">
        <v>7000</v>
      </c>
      <c r="M17" s="72"/>
      <c r="N17" s="72"/>
      <c r="O17" s="72">
        <v>100000</v>
      </c>
      <c r="P17" s="258">
        <f t="shared" si="3"/>
        <v>14378533</v>
      </c>
    </row>
    <row r="18" spans="1:16" s="189" customFormat="1" ht="12">
      <c r="A18" s="194"/>
      <c r="B18" s="191">
        <v>1000</v>
      </c>
      <c r="C18" s="192"/>
      <c r="D18" s="195" t="s">
        <v>304</v>
      </c>
      <c r="E18" s="187">
        <f t="shared" si="1"/>
        <v>0</v>
      </c>
      <c r="F18" s="188">
        <f>F19</f>
        <v>0</v>
      </c>
      <c r="G18" s="188">
        <f>G19</f>
        <v>0</v>
      </c>
      <c r="H18" s="188">
        <f>H19</f>
        <v>0</v>
      </c>
      <c r="I18" s="188">
        <f>I19</f>
        <v>0</v>
      </c>
      <c r="J18" s="187">
        <f t="shared" si="2"/>
        <v>0</v>
      </c>
      <c r="K18" s="188">
        <f>K19</f>
        <v>0</v>
      </c>
      <c r="L18" s="188">
        <f>L19</f>
        <v>0</v>
      </c>
      <c r="M18" s="188">
        <f>M19</f>
        <v>0</v>
      </c>
      <c r="N18" s="188">
        <f>N19</f>
        <v>0</v>
      </c>
      <c r="O18" s="188">
        <f>O19</f>
        <v>0</v>
      </c>
      <c r="P18" s="258">
        <f>E18+J18</f>
        <v>0</v>
      </c>
    </row>
    <row r="19" spans="1:16" s="76" customFormat="1" ht="33.75">
      <c r="A19" s="176">
        <v>211142</v>
      </c>
      <c r="B19" s="162">
        <v>1142</v>
      </c>
      <c r="C19" s="163">
        <v>990</v>
      </c>
      <c r="D19" s="196" t="s">
        <v>156</v>
      </c>
      <c r="E19" s="172">
        <f t="shared" si="1"/>
        <v>0</v>
      </c>
      <c r="F19" s="72"/>
      <c r="G19" s="72"/>
      <c r="H19" s="72"/>
      <c r="I19" s="175"/>
      <c r="J19" s="172">
        <f t="shared" si="2"/>
        <v>0</v>
      </c>
      <c r="K19" s="72"/>
      <c r="L19" s="72"/>
      <c r="M19" s="72"/>
      <c r="N19" s="72"/>
      <c r="O19" s="72"/>
      <c r="P19" s="258">
        <f>E19+J19</f>
        <v>0</v>
      </c>
    </row>
    <row r="20" spans="1:16" s="189" customFormat="1" ht="12">
      <c r="A20" s="194"/>
      <c r="B20" s="191">
        <v>2009</v>
      </c>
      <c r="C20" s="192"/>
      <c r="D20" s="195" t="s">
        <v>305</v>
      </c>
      <c r="E20" s="187">
        <f t="shared" si="1"/>
        <v>3888878</v>
      </c>
      <c r="F20" s="188">
        <f>F21+F24+F26+F28</f>
        <v>3888878</v>
      </c>
      <c r="G20" s="188">
        <f>G21+G24+G26+G28</f>
        <v>0</v>
      </c>
      <c r="H20" s="188">
        <f>H21+H24+H26+H28</f>
        <v>0</v>
      </c>
      <c r="I20" s="188">
        <f>I21+I24+I26+I28</f>
        <v>0</v>
      </c>
      <c r="J20" s="172">
        <f t="shared" si="2"/>
        <v>0</v>
      </c>
      <c r="K20" s="188">
        <f>K21+K24+K26+K28</f>
        <v>0</v>
      </c>
      <c r="L20" s="188">
        <f>L21+L24+L26+L28</f>
        <v>0</v>
      </c>
      <c r="M20" s="188">
        <f>M21+M24+M26+M28</f>
        <v>0</v>
      </c>
      <c r="N20" s="188">
        <f>N21+N24+N26+N28</f>
        <v>0</v>
      </c>
      <c r="O20" s="188">
        <f>O21+O24+O26+O28</f>
        <v>0</v>
      </c>
      <c r="P20" s="258">
        <f>E20+J20</f>
        <v>3888878</v>
      </c>
    </row>
    <row r="21" spans="1:16" s="76" customFormat="1" ht="33.75">
      <c r="A21" s="176" t="s">
        <v>177</v>
      </c>
      <c r="B21" s="162">
        <v>2010</v>
      </c>
      <c r="C21" s="163" t="s">
        <v>129</v>
      </c>
      <c r="D21" s="196" t="s">
        <v>277</v>
      </c>
      <c r="E21" s="172">
        <f t="shared" ref="E21:E53" si="4">F21+I21</f>
        <v>1819860</v>
      </c>
      <c r="F21" s="72">
        <v>1819860</v>
      </c>
      <c r="G21" s="72"/>
      <c r="H21" s="72"/>
      <c r="I21" s="71"/>
      <c r="J21" s="172">
        <f t="shared" ref="J21:J53" si="5">K21+L21</f>
        <v>0</v>
      </c>
      <c r="K21" s="72"/>
      <c r="L21" s="72"/>
      <c r="M21" s="72"/>
      <c r="N21" s="72"/>
      <c r="O21" s="72"/>
      <c r="P21" s="258">
        <f t="shared" si="3"/>
        <v>1819860</v>
      </c>
    </row>
    <row r="22" spans="1:16" s="81" customFormat="1" ht="22.5">
      <c r="A22" s="197"/>
      <c r="B22" s="198"/>
      <c r="C22" s="199"/>
      <c r="D22" s="200" t="s">
        <v>23</v>
      </c>
      <c r="E22" s="172">
        <f t="shared" si="4"/>
        <v>960360</v>
      </c>
      <c r="F22" s="80">
        <f>F21-F23</f>
        <v>960360</v>
      </c>
      <c r="G22" s="80">
        <f>G21-G23</f>
        <v>0</v>
      </c>
      <c r="H22" s="80">
        <f>H21-H23</f>
        <v>0</v>
      </c>
      <c r="I22" s="79">
        <f>I21-I23</f>
        <v>0</v>
      </c>
      <c r="J22" s="172">
        <f t="shared" si="5"/>
        <v>0</v>
      </c>
      <c r="K22" s="80"/>
      <c r="L22" s="80"/>
      <c r="M22" s="80"/>
      <c r="N22" s="80"/>
      <c r="O22" s="80"/>
      <c r="P22" s="258">
        <f t="shared" si="3"/>
        <v>960360</v>
      </c>
    </row>
    <row r="23" spans="1:16" s="81" customFormat="1" ht="111.75" customHeight="1">
      <c r="A23" s="197"/>
      <c r="B23" s="198"/>
      <c r="C23" s="199"/>
      <c r="D23" s="200" t="s">
        <v>36</v>
      </c>
      <c r="E23" s="172">
        <f t="shared" si="4"/>
        <v>859500</v>
      </c>
      <c r="F23" s="80">
        <v>859500</v>
      </c>
      <c r="G23" s="80"/>
      <c r="H23" s="80"/>
      <c r="I23" s="79"/>
      <c r="J23" s="172">
        <f t="shared" si="5"/>
        <v>0</v>
      </c>
      <c r="K23" s="80"/>
      <c r="L23" s="80"/>
      <c r="M23" s="80"/>
      <c r="N23" s="80"/>
      <c r="O23" s="80"/>
      <c r="P23" s="258">
        <f t="shared" si="3"/>
        <v>859500</v>
      </c>
    </row>
    <row r="24" spans="1:16" s="76" customFormat="1" ht="67.5">
      <c r="A24" s="176" t="s">
        <v>178</v>
      </c>
      <c r="B24" s="162">
        <v>2111</v>
      </c>
      <c r="C24" s="163">
        <v>726</v>
      </c>
      <c r="D24" s="196" t="s">
        <v>153</v>
      </c>
      <c r="E24" s="172">
        <f t="shared" si="4"/>
        <v>1742804</v>
      </c>
      <c r="F24" s="72">
        <v>1742804</v>
      </c>
      <c r="G24" s="72">
        <f>G25</f>
        <v>0</v>
      </c>
      <c r="H24" s="72">
        <f>H25</f>
        <v>0</v>
      </c>
      <c r="I24" s="72">
        <f>I25</f>
        <v>0</v>
      </c>
      <c r="J24" s="172">
        <f t="shared" si="5"/>
        <v>0</v>
      </c>
      <c r="K24" s="72"/>
      <c r="L24" s="72"/>
      <c r="M24" s="72"/>
      <c r="N24" s="72"/>
      <c r="O24" s="72"/>
      <c r="P24" s="258">
        <f t="shared" si="3"/>
        <v>1742804</v>
      </c>
    </row>
    <row r="25" spans="1:16" s="76" customFormat="1" ht="21.75" customHeight="1">
      <c r="A25" s="176"/>
      <c r="B25" s="162"/>
      <c r="C25" s="163"/>
      <c r="D25" s="196" t="s">
        <v>23</v>
      </c>
      <c r="E25" s="172">
        <f t="shared" si="4"/>
        <v>1564811</v>
      </c>
      <c r="F25" s="72">
        <v>1564811</v>
      </c>
      <c r="G25" s="72"/>
      <c r="H25" s="72"/>
      <c r="I25" s="71"/>
      <c r="J25" s="172">
        <f t="shared" si="5"/>
        <v>0</v>
      </c>
      <c r="K25" s="72"/>
      <c r="L25" s="72"/>
      <c r="M25" s="72"/>
      <c r="N25" s="72"/>
      <c r="O25" s="72"/>
      <c r="P25" s="258">
        <f t="shared" si="3"/>
        <v>1564811</v>
      </c>
    </row>
    <row r="26" spans="1:16" s="76" customFormat="1" ht="45">
      <c r="A26" s="176" t="s">
        <v>179</v>
      </c>
      <c r="B26" s="162">
        <v>2144</v>
      </c>
      <c r="C26" s="163" t="s">
        <v>130</v>
      </c>
      <c r="D26" s="196" t="s">
        <v>278</v>
      </c>
      <c r="E26" s="172">
        <f t="shared" si="4"/>
        <v>323214</v>
      </c>
      <c r="F26" s="72">
        <v>323214</v>
      </c>
      <c r="G26" s="72"/>
      <c r="H26" s="72"/>
      <c r="I26" s="71"/>
      <c r="J26" s="172">
        <f t="shared" si="5"/>
        <v>0</v>
      </c>
      <c r="K26" s="72"/>
      <c r="L26" s="72"/>
      <c r="M26" s="72"/>
      <c r="N26" s="72"/>
      <c r="O26" s="72"/>
      <c r="P26" s="258">
        <f t="shared" si="3"/>
        <v>323214</v>
      </c>
    </row>
    <row r="27" spans="1:16" s="81" customFormat="1" ht="90">
      <c r="A27" s="197"/>
      <c r="B27" s="198"/>
      <c r="C27" s="199"/>
      <c r="D27" s="200" t="s">
        <v>306</v>
      </c>
      <c r="E27" s="172">
        <f t="shared" si="4"/>
        <v>323214</v>
      </c>
      <c r="F27" s="80">
        <v>323214</v>
      </c>
      <c r="G27" s="80"/>
      <c r="H27" s="80"/>
      <c r="I27" s="79"/>
      <c r="J27" s="172">
        <f t="shared" si="5"/>
        <v>0</v>
      </c>
      <c r="K27" s="80"/>
      <c r="L27" s="80"/>
      <c r="M27" s="80"/>
      <c r="N27" s="80"/>
      <c r="O27" s="80"/>
      <c r="P27" s="258">
        <f t="shared" si="3"/>
        <v>323214</v>
      </c>
    </row>
    <row r="28" spans="1:16" s="76" customFormat="1" ht="22.5">
      <c r="A28" s="176" t="s">
        <v>205</v>
      </c>
      <c r="B28" s="162">
        <v>2152</v>
      </c>
      <c r="C28" s="163" t="s">
        <v>130</v>
      </c>
      <c r="D28" s="196" t="s">
        <v>206</v>
      </c>
      <c r="E28" s="172">
        <f t="shared" si="4"/>
        <v>3000</v>
      </c>
      <c r="F28" s="72">
        <v>3000</v>
      </c>
      <c r="G28" s="72"/>
      <c r="H28" s="72"/>
      <c r="I28" s="71"/>
      <c r="J28" s="172">
        <f t="shared" si="5"/>
        <v>0</v>
      </c>
      <c r="K28" s="72"/>
      <c r="L28" s="72"/>
      <c r="M28" s="72"/>
      <c r="N28" s="72"/>
      <c r="O28" s="72"/>
      <c r="P28" s="258">
        <f t="shared" si="3"/>
        <v>3000</v>
      </c>
    </row>
    <row r="29" spans="1:16" s="189" customFormat="1" ht="33.75">
      <c r="A29" s="194"/>
      <c r="B29" s="191">
        <v>3000</v>
      </c>
      <c r="C29" s="192"/>
      <c r="D29" s="195" t="s">
        <v>307</v>
      </c>
      <c r="E29" s="187">
        <f>F29+I29</f>
        <v>6470928.4100000001</v>
      </c>
      <c r="F29" s="188">
        <f>SUM(F30:F40)</f>
        <v>6470928.4100000001</v>
      </c>
      <c r="G29" s="188">
        <f>SUM(G30:G40)</f>
        <v>3696195</v>
      </c>
      <c r="H29" s="188">
        <f>SUM(H30:H40)</f>
        <v>523195</v>
      </c>
      <c r="I29" s="188">
        <f>SUM(I30:I40)</f>
        <v>0</v>
      </c>
      <c r="J29" s="172">
        <f t="shared" si="5"/>
        <v>576000</v>
      </c>
      <c r="K29" s="188">
        <f>SUM(K30:K40)</f>
        <v>0</v>
      </c>
      <c r="L29" s="188">
        <f>SUM(L30:L40)</f>
        <v>576000</v>
      </c>
      <c r="M29" s="188">
        <f>SUM(M30:M40)</f>
        <v>0</v>
      </c>
      <c r="N29" s="188">
        <f>SUM(N30:N40)</f>
        <v>0</v>
      </c>
      <c r="O29" s="188">
        <f>SUM(O30:O40)</f>
        <v>0</v>
      </c>
      <c r="P29" s="258">
        <f>E29+J29</f>
        <v>7046928.4100000001</v>
      </c>
    </row>
    <row r="30" spans="1:16" s="76" customFormat="1" ht="33.75">
      <c r="A30" s="176">
        <v>213032</v>
      </c>
      <c r="B30" s="162">
        <v>3032</v>
      </c>
      <c r="C30" s="163">
        <v>1070</v>
      </c>
      <c r="D30" s="196" t="s">
        <v>17</v>
      </c>
      <c r="E30" s="172">
        <f t="shared" si="4"/>
        <v>12000</v>
      </c>
      <c r="F30" s="72">
        <v>12000</v>
      </c>
      <c r="G30" s="72"/>
      <c r="H30" s="72"/>
      <c r="I30" s="71"/>
      <c r="J30" s="172">
        <f t="shared" si="5"/>
        <v>0</v>
      </c>
      <c r="K30" s="72"/>
      <c r="L30" s="72"/>
      <c r="M30" s="72"/>
      <c r="N30" s="72"/>
      <c r="O30" s="72"/>
      <c r="P30" s="258">
        <f t="shared" si="3"/>
        <v>12000</v>
      </c>
    </row>
    <row r="31" spans="1:16" s="76" customFormat="1" ht="56.25">
      <c r="A31" s="176">
        <v>213033</v>
      </c>
      <c r="B31" s="162">
        <v>3033</v>
      </c>
      <c r="C31" s="163">
        <v>1070</v>
      </c>
      <c r="D31" s="196" t="s">
        <v>18</v>
      </c>
      <c r="E31" s="172">
        <f t="shared" si="4"/>
        <v>417669</v>
      </c>
      <c r="F31" s="72">
        <v>417669</v>
      </c>
      <c r="G31" s="72"/>
      <c r="H31" s="72"/>
      <c r="I31" s="71"/>
      <c r="J31" s="172">
        <f t="shared" si="5"/>
        <v>0</v>
      </c>
      <c r="K31" s="72"/>
      <c r="L31" s="72"/>
      <c r="M31" s="72"/>
      <c r="N31" s="72"/>
      <c r="O31" s="72"/>
      <c r="P31" s="258">
        <f t="shared" si="3"/>
        <v>417669</v>
      </c>
    </row>
    <row r="32" spans="1:16" s="76" customFormat="1" ht="56.25">
      <c r="A32" s="176">
        <v>213050</v>
      </c>
      <c r="B32" s="162">
        <v>3050</v>
      </c>
      <c r="C32" s="163">
        <v>1070</v>
      </c>
      <c r="D32" s="196" t="s">
        <v>185</v>
      </c>
      <c r="E32" s="172">
        <f t="shared" si="4"/>
        <v>396792</v>
      </c>
      <c r="F32" s="72">
        <v>396792</v>
      </c>
      <c r="G32" s="72"/>
      <c r="H32" s="72"/>
      <c r="I32" s="71"/>
      <c r="J32" s="172">
        <f t="shared" si="5"/>
        <v>0</v>
      </c>
      <c r="K32" s="72"/>
      <c r="L32" s="72"/>
      <c r="M32" s="72"/>
      <c r="N32" s="72"/>
      <c r="O32" s="72"/>
      <c r="P32" s="258">
        <f t="shared" si="3"/>
        <v>396792</v>
      </c>
    </row>
    <row r="33" spans="1:16" s="76" customFormat="1" ht="45">
      <c r="A33" s="176">
        <v>213090</v>
      </c>
      <c r="B33" s="162">
        <v>3090</v>
      </c>
      <c r="C33" s="163">
        <v>1030</v>
      </c>
      <c r="D33" s="196" t="s">
        <v>184</v>
      </c>
      <c r="E33" s="172">
        <f t="shared" si="4"/>
        <v>12222</v>
      </c>
      <c r="F33" s="72">
        <v>12222</v>
      </c>
      <c r="G33" s="72"/>
      <c r="H33" s="72"/>
      <c r="I33" s="71"/>
      <c r="J33" s="172">
        <f t="shared" si="5"/>
        <v>0</v>
      </c>
      <c r="K33" s="72"/>
      <c r="L33" s="72"/>
      <c r="M33" s="72"/>
      <c r="N33" s="72"/>
      <c r="O33" s="72"/>
      <c r="P33" s="258">
        <f t="shared" si="3"/>
        <v>12222</v>
      </c>
    </row>
    <row r="34" spans="1:16" s="76" customFormat="1" ht="45">
      <c r="A34" s="176">
        <v>213241</v>
      </c>
      <c r="B34" s="162">
        <v>3241</v>
      </c>
      <c r="C34" s="163">
        <v>1090</v>
      </c>
      <c r="D34" s="196" t="s">
        <v>319</v>
      </c>
      <c r="E34" s="172">
        <f t="shared" si="4"/>
        <v>5083441</v>
      </c>
      <c r="F34" s="72">
        <v>5083441</v>
      </c>
      <c r="G34" s="72">
        <v>3696195</v>
      </c>
      <c r="H34" s="72">
        <v>523195</v>
      </c>
      <c r="I34" s="71"/>
      <c r="J34" s="172">
        <f t="shared" si="5"/>
        <v>576000</v>
      </c>
      <c r="K34" s="72"/>
      <c r="L34" s="72">
        <v>576000</v>
      </c>
      <c r="M34" s="72"/>
      <c r="N34" s="72"/>
      <c r="O34" s="72"/>
      <c r="P34" s="258">
        <f t="shared" si="3"/>
        <v>5659441</v>
      </c>
    </row>
    <row r="35" spans="1:16" s="76" customFormat="1" ht="44.25" hidden="1" customHeight="1">
      <c r="A35" s="176">
        <v>213105</v>
      </c>
      <c r="B35" s="162">
        <v>3105</v>
      </c>
      <c r="C35" s="163">
        <v>1010</v>
      </c>
      <c r="D35" s="196" t="s">
        <v>279</v>
      </c>
      <c r="E35" s="172">
        <f t="shared" si="4"/>
        <v>0</v>
      </c>
      <c r="F35" s="72"/>
      <c r="G35" s="72"/>
      <c r="H35" s="72"/>
      <c r="I35" s="71"/>
      <c r="J35" s="172">
        <f t="shared" si="5"/>
        <v>0</v>
      </c>
      <c r="K35" s="72"/>
      <c r="L35" s="72"/>
      <c r="M35" s="72"/>
      <c r="N35" s="72"/>
      <c r="O35" s="72"/>
      <c r="P35" s="258">
        <f t="shared" si="3"/>
        <v>0</v>
      </c>
    </row>
    <row r="36" spans="1:16" s="76" customFormat="1" ht="32.25" hidden="1" customHeight="1">
      <c r="A36" s="176">
        <v>213121</v>
      </c>
      <c r="B36" s="162">
        <v>3121</v>
      </c>
      <c r="C36" s="163" t="s">
        <v>131</v>
      </c>
      <c r="D36" s="196" t="s">
        <v>280</v>
      </c>
      <c r="E36" s="172">
        <f t="shared" si="4"/>
        <v>0</v>
      </c>
      <c r="F36" s="72"/>
      <c r="G36" s="72"/>
      <c r="H36" s="72"/>
      <c r="I36" s="71"/>
      <c r="J36" s="172">
        <f t="shared" si="5"/>
        <v>0</v>
      </c>
      <c r="K36" s="72"/>
      <c r="L36" s="72"/>
      <c r="M36" s="72"/>
      <c r="N36" s="72"/>
      <c r="O36" s="72"/>
      <c r="P36" s="258">
        <f t="shared" si="3"/>
        <v>0</v>
      </c>
    </row>
    <row r="37" spans="1:16" s="76" customFormat="1" ht="123.75">
      <c r="A37" s="176">
        <v>213160</v>
      </c>
      <c r="B37" s="162">
        <v>3160</v>
      </c>
      <c r="C37" s="163">
        <v>1010</v>
      </c>
      <c r="D37" s="196" t="s">
        <v>158</v>
      </c>
      <c r="E37" s="172">
        <f t="shared" si="4"/>
        <v>203588</v>
      </c>
      <c r="F37" s="72">
        <v>203588</v>
      </c>
      <c r="G37" s="72"/>
      <c r="H37" s="72"/>
      <c r="I37" s="71"/>
      <c r="J37" s="172">
        <f t="shared" si="5"/>
        <v>0</v>
      </c>
      <c r="K37" s="72"/>
      <c r="L37" s="72"/>
      <c r="M37" s="72"/>
      <c r="N37" s="72"/>
      <c r="O37" s="72"/>
      <c r="P37" s="258">
        <f t="shared" si="3"/>
        <v>203588</v>
      </c>
    </row>
    <row r="38" spans="1:16" s="76" customFormat="1" ht="112.5">
      <c r="A38" s="176">
        <v>213180</v>
      </c>
      <c r="B38" s="162">
        <v>3180</v>
      </c>
      <c r="C38" s="163">
        <v>1060</v>
      </c>
      <c r="D38" s="196" t="s">
        <v>281</v>
      </c>
      <c r="E38" s="172">
        <f t="shared" si="4"/>
        <v>3000</v>
      </c>
      <c r="F38" s="72">
        <v>3000</v>
      </c>
      <c r="G38" s="72"/>
      <c r="H38" s="72"/>
      <c r="I38" s="71"/>
      <c r="J38" s="172">
        <f t="shared" si="5"/>
        <v>0</v>
      </c>
      <c r="K38" s="72"/>
      <c r="L38" s="72"/>
      <c r="M38" s="72"/>
      <c r="N38" s="72"/>
      <c r="O38" s="72"/>
      <c r="P38" s="258">
        <f t="shared" si="3"/>
        <v>3000</v>
      </c>
    </row>
    <row r="39" spans="1:16" s="76" customFormat="1" ht="78.75">
      <c r="A39" s="176">
        <v>213171</v>
      </c>
      <c r="B39" s="162">
        <v>3171</v>
      </c>
      <c r="C39" s="163">
        <v>1010</v>
      </c>
      <c r="D39" s="196" t="s">
        <v>318</v>
      </c>
      <c r="E39" s="172">
        <f t="shared" si="4"/>
        <v>20718</v>
      </c>
      <c r="F39" s="72">
        <v>20718</v>
      </c>
      <c r="G39" s="72"/>
      <c r="H39" s="72"/>
      <c r="I39" s="71"/>
      <c r="J39" s="172"/>
      <c r="K39" s="72"/>
      <c r="L39" s="72"/>
      <c r="M39" s="72"/>
      <c r="N39" s="72"/>
      <c r="O39" s="72"/>
      <c r="P39" s="258">
        <f t="shared" si="3"/>
        <v>20718</v>
      </c>
    </row>
    <row r="40" spans="1:16" s="76" customFormat="1" ht="33" customHeight="1">
      <c r="A40" s="176">
        <v>213242</v>
      </c>
      <c r="B40" s="162">
        <v>3242</v>
      </c>
      <c r="C40" s="163">
        <v>1090</v>
      </c>
      <c r="D40" s="196" t="s">
        <v>168</v>
      </c>
      <c r="E40" s="172">
        <f t="shared" si="4"/>
        <v>321498.40999999997</v>
      </c>
      <c r="F40" s="72">
        <v>321498.40999999997</v>
      </c>
      <c r="G40" s="72"/>
      <c r="H40" s="72"/>
      <c r="I40" s="71"/>
      <c r="J40" s="172">
        <f t="shared" si="5"/>
        <v>0</v>
      </c>
      <c r="K40" s="72"/>
      <c r="L40" s="72"/>
      <c r="M40" s="72"/>
      <c r="N40" s="72"/>
      <c r="O40" s="72"/>
      <c r="P40" s="258">
        <f t="shared" si="3"/>
        <v>321498.40999999997</v>
      </c>
    </row>
    <row r="41" spans="1:16" s="189" customFormat="1" ht="22.5">
      <c r="A41" s="194"/>
      <c r="B41" s="191">
        <v>6000</v>
      </c>
      <c r="C41" s="192"/>
      <c r="D41" s="195" t="s">
        <v>308</v>
      </c>
      <c r="E41" s="187">
        <f>F41+I41</f>
        <v>6285835</v>
      </c>
      <c r="F41" s="188">
        <f>SUM(F42:F44)</f>
        <v>6285835</v>
      </c>
      <c r="G41" s="188">
        <f t="shared" ref="G41:O41" si="6">SUM(G42:G44)</f>
        <v>0</v>
      </c>
      <c r="H41" s="188">
        <f t="shared" si="6"/>
        <v>670696</v>
      </c>
      <c r="I41" s="188">
        <f t="shared" si="6"/>
        <v>0</v>
      </c>
      <c r="J41" s="172">
        <f t="shared" si="5"/>
        <v>192000</v>
      </c>
      <c r="K41" s="188">
        <f t="shared" si="6"/>
        <v>192000</v>
      </c>
      <c r="L41" s="188">
        <f t="shared" si="6"/>
        <v>0</v>
      </c>
      <c r="M41" s="188">
        <f t="shared" si="6"/>
        <v>0</v>
      </c>
      <c r="N41" s="188">
        <f t="shared" si="6"/>
        <v>0</v>
      </c>
      <c r="O41" s="188">
        <f t="shared" si="6"/>
        <v>192000</v>
      </c>
      <c r="P41" s="258">
        <f>E41+J41</f>
        <v>6477835</v>
      </c>
    </row>
    <row r="42" spans="1:16" s="76" customFormat="1" ht="45">
      <c r="A42" s="176" t="s">
        <v>24</v>
      </c>
      <c r="B42" s="162" t="s">
        <v>25</v>
      </c>
      <c r="C42" s="163" t="s">
        <v>26</v>
      </c>
      <c r="D42" s="196" t="s">
        <v>20</v>
      </c>
      <c r="E42" s="172">
        <f t="shared" si="4"/>
        <v>1798080</v>
      </c>
      <c r="F42" s="72">
        <v>1798080</v>
      </c>
      <c r="G42" s="72"/>
      <c r="H42" s="72"/>
      <c r="I42" s="71"/>
      <c r="J42" s="172">
        <f t="shared" si="5"/>
        <v>192000</v>
      </c>
      <c r="K42" s="72">
        <v>192000</v>
      </c>
      <c r="L42" s="72"/>
      <c r="M42" s="72"/>
      <c r="N42" s="72"/>
      <c r="O42" s="72">
        <v>192000</v>
      </c>
      <c r="P42" s="258">
        <f t="shared" si="3"/>
        <v>1990080</v>
      </c>
    </row>
    <row r="43" spans="1:16" s="76" customFormat="1" ht="45">
      <c r="A43" s="176" t="s">
        <v>27</v>
      </c>
      <c r="B43" s="162" t="s">
        <v>28</v>
      </c>
      <c r="C43" s="163" t="s">
        <v>26</v>
      </c>
      <c r="D43" s="196" t="s">
        <v>282</v>
      </c>
      <c r="E43" s="172">
        <f t="shared" si="4"/>
        <v>691255</v>
      </c>
      <c r="F43" s="72">
        <v>691255</v>
      </c>
      <c r="G43" s="72"/>
      <c r="H43" s="72">
        <v>670696</v>
      </c>
      <c r="I43" s="71"/>
      <c r="J43" s="172">
        <f t="shared" si="5"/>
        <v>0</v>
      </c>
      <c r="K43" s="72"/>
      <c r="L43" s="72"/>
      <c r="M43" s="72"/>
      <c r="N43" s="72"/>
      <c r="O43" s="72"/>
      <c r="P43" s="258">
        <f t="shared" si="3"/>
        <v>691255</v>
      </c>
    </row>
    <row r="44" spans="1:16" s="76" customFormat="1" ht="21.75" customHeight="1">
      <c r="A44" s="176" t="s">
        <v>30</v>
      </c>
      <c r="B44" s="162" t="s">
        <v>31</v>
      </c>
      <c r="C44" s="163" t="s">
        <v>26</v>
      </c>
      <c r="D44" s="196" t="s">
        <v>21</v>
      </c>
      <c r="E44" s="172">
        <f t="shared" si="4"/>
        <v>3796500</v>
      </c>
      <c r="F44" s="72">
        <v>3796500</v>
      </c>
      <c r="G44" s="72"/>
      <c r="H44" s="72"/>
      <c r="I44" s="71"/>
      <c r="J44" s="172">
        <f t="shared" si="5"/>
        <v>0</v>
      </c>
      <c r="K44" s="72"/>
      <c r="L44" s="72"/>
      <c r="M44" s="72"/>
      <c r="N44" s="72"/>
      <c r="O44" s="72"/>
      <c r="P44" s="258">
        <f t="shared" si="3"/>
        <v>3796500</v>
      </c>
    </row>
    <row r="45" spans="1:16" s="189" customFormat="1" ht="22.5">
      <c r="A45" s="194"/>
      <c r="B45" s="191">
        <v>7000</v>
      </c>
      <c r="C45" s="192"/>
      <c r="D45" s="195" t="s">
        <v>309</v>
      </c>
      <c r="E45" s="187">
        <f>F45+I45</f>
        <v>428093.58999999997</v>
      </c>
      <c r="F45" s="188">
        <f>F46+F47+F48</f>
        <v>428093.58999999997</v>
      </c>
      <c r="G45" s="188">
        <f>G46+G47+G48</f>
        <v>0</v>
      </c>
      <c r="H45" s="188">
        <f>H46+H47+H48</f>
        <v>0</v>
      </c>
      <c r="I45" s="188">
        <f>I46+I47+I48</f>
        <v>0</v>
      </c>
      <c r="J45" s="172">
        <f>L45+O45</f>
        <v>127901.41</v>
      </c>
      <c r="K45" s="188">
        <f>K46+K47+K48</f>
        <v>0</v>
      </c>
      <c r="L45" s="188">
        <f>L46+L47+L48</f>
        <v>107640.41</v>
      </c>
      <c r="M45" s="188">
        <f>M46+M47+M48</f>
        <v>0</v>
      </c>
      <c r="N45" s="188">
        <f>N46+N47+N48</f>
        <v>0</v>
      </c>
      <c r="O45" s="188">
        <f>O46+O47+O48</f>
        <v>20261</v>
      </c>
      <c r="P45" s="258">
        <f>E45+J45</f>
        <v>555995</v>
      </c>
    </row>
    <row r="46" spans="1:16" s="189" customFormat="1" ht="56.25">
      <c r="A46" s="176">
        <v>217461</v>
      </c>
      <c r="B46" s="162">
        <v>7461</v>
      </c>
      <c r="C46" s="163">
        <v>456</v>
      </c>
      <c r="D46" s="196" t="s">
        <v>418</v>
      </c>
      <c r="E46" s="172">
        <f t="shared" si="4"/>
        <v>187023.59</v>
      </c>
      <c r="F46" s="72">
        <v>187023.59</v>
      </c>
      <c r="G46" s="72"/>
      <c r="H46" s="72"/>
      <c r="I46" s="175"/>
      <c r="J46" s="172">
        <f>L46+O46</f>
        <v>39640.410000000003</v>
      </c>
      <c r="K46" s="188"/>
      <c r="L46" s="72">
        <v>39640.410000000003</v>
      </c>
      <c r="M46" s="72"/>
      <c r="N46" s="72"/>
      <c r="O46" s="72"/>
      <c r="P46" s="258">
        <f>E46+J46</f>
        <v>226664</v>
      </c>
    </row>
    <row r="47" spans="1:16" s="189" customFormat="1" ht="146.25" customHeight="1">
      <c r="A47" s="176">
        <v>217691</v>
      </c>
      <c r="B47" s="162">
        <v>7691</v>
      </c>
      <c r="C47" s="163">
        <v>490</v>
      </c>
      <c r="D47" s="196" t="s">
        <v>408</v>
      </c>
      <c r="E47" s="172">
        <f t="shared" si="4"/>
        <v>0</v>
      </c>
      <c r="F47" s="188"/>
      <c r="G47" s="188"/>
      <c r="H47" s="188"/>
      <c r="I47" s="270"/>
      <c r="J47" s="172">
        <f>L47+O47</f>
        <v>88261</v>
      </c>
      <c r="K47" s="188"/>
      <c r="L47" s="72">
        <v>68000</v>
      </c>
      <c r="M47" s="72"/>
      <c r="N47" s="72"/>
      <c r="O47" s="72">
        <v>20261</v>
      </c>
      <c r="P47" s="258">
        <f t="shared" si="3"/>
        <v>88261</v>
      </c>
    </row>
    <row r="48" spans="1:16" s="76" customFormat="1" ht="22.5">
      <c r="A48" s="176" t="s">
        <v>201</v>
      </c>
      <c r="B48" s="162" t="s">
        <v>211</v>
      </c>
      <c r="C48" s="163" t="s">
        <v>176</v>
      </c>
      <c r="D48" s="196" t="s">
        <v>81</v>
      </c>
      <c r="E48" s="172">
        <f t="shared" si="4"/>
        <v>241070</v>
      </c>
      <c r="F48" s="72">
        <v>241070</v>
      </c>
      <c r="G48" s="72"/>
      <c r="H48" s="72"/>
      <c r="I48" s="71"/>
      <c r="J48" s="172">
        <f t="shared" si="5"/>
        <v>0</v>
      </c>
      <c r="K48" s="72"/>
      <c r="L48" s="72"/>
      <c r="M48" s="72"/>
      <c r="N48" s="72"/>
      <c r="O48" s="72"/>
      <c r="P48" s="258">
        <f t="shared" si="3"/>
        <v>241070</v>
      </c>
    </row>
    <row r="49" spans="1:16" s="189" customFormat="1" ht="12">
      <c r="A49" s="194"/>
      <c r="B49" s="191">
        <v>8000</v>
      </c>
      <c r="C49" s="192"/>
      <c r="D49" s="195" t="s">
        <v>310</v>
      </c>
      <c r="E49" s="187">
        <f>F49+I49</f>
        <v>71500</v>
      </c>
      <c r="F49" s="188">
        <f>SUM(F50:F53)</f>
        <v>71500</v>
      </c>
      <c r="G49" s="188">
        <f t="shared" ref="G49:O49" si="7">SUM(G51:G53)</f>
        <v>0</v>
      </c>
      <c r="H49" s="188">
        <f t="shared" si="7"/>
        <v>0</v>
      </c>
      <c r="I49" s="188">
        <f t="shared" si="7"/>
        <v>0</v>
      </c>
      <c r="J49" s="172">
        <f t="shared" si="5"/>
        <v>26110</v>
      </c>
      <c r="K49" s="188">
        <f t="shared" si="7"/>
        <v>0</v>
      </c>
      <c r="L49" s="188">
        <f t="shared" si="7"/>
        <v>26110</v>
      </c>
      <c r="M49" s="188">
        <f t="shared" si="7"/>
        <v>0</v>
      </c>
      <c r="N49" s="188">
        <f t="shared" si="7"/>
        <v>0</v>
      </c>
      <c r="O49" s="188">
        <f t="shared" si="7"/>
        <v>0</v>
      </c>
      <c r="P49" s="258">
        <f>E49+J49</f>
        <v>97610</v>
      </c>
    </row>
    <row r="50" spans="1:16" s="189" customFormat="1" ht="22.5">
      <c r="A50" s="176">
        <v>218120</v>
      </c>
      <c r="B50" s="162">
        <v>8120</v>
      </c>
      <c r="C50" s="163">
        <v>380</v>
      </c>
      <c r="D50" s="196" t="s">
        <v>409</v>
      </c>
      <c r="E50" s="172">
        <f t="shared" si="4"/>
        <v>6000</v>
      </c>
      <c r="F50" s="72">
        <v>6000</v>
      </c>
      <c r="G50" s="188"/>
      <c r="H50" s="188"/>
      <c r="I50" s="270"/>
      <c r="J50" s="172"/>
      <c r="K50" s="188"/>
      <c r="L50" s="188"/>
      <c r="M50" s="188"/>
      <c r="N50" s="188"/>
      <c r="O50" s="188"/>
      <c r="P50" s="258">
        <f t="shared" si="3"/>
        <v>6000</v>
      </c>
    </row>
    <row r="51" spans="1:16" s="76" customFormat="1" ht="33.75">
      <c r="A51" s="176">
        <v>218220</v>
      </c>
      <c r="B51" s="162">
        <v>8220</v>
      </c>
      <c r="C51" s="163">
        <v>380</v>
      </c>
      <c r="D51" s="196" t="s">
        <v>302</v>
      </c>
      <c r="E51" s="172">
        <f t="shared" si="4"/>
        <v>5500</v>
      </c>
      <c r="F51" s="72">
        <v>5500</v>
      </c>
      <c r="G51" s="72"/>
      <c r="H51" s="72"/>
      <c r="I51" s="71"/>
      <c r="J51" s="172">
        <f t="shared" si="5"/>
        <v>0</v>
      </c>
      <c r="K51" s="72"/>
      <c r="L51" s="72"/>
      <c r="M51" s="72"/>
      <c r="N51" s="72"/>
      <c r="O51" s="72"/>
      <c r="P51" s="258">
        <f t="shared" si="3"/>
        <v>5500</v>
      </c>
    </row>
    <row r="52" spans="1:16" s="76" customFormat="1" ht="33.75">
      <c r="A52" s="176" t="s">
        <v>32</v>
      </c>
      <c r="B52" s="162" t="s">
        <v>33</v>
      </c>
      <c r="C52" s="163" t="s">
        <v>34</v>
      </c>
      <c r="D52" s="196" t="s">
        <v>35</v>
      </c>
      <c r="E52" s="172">
        <f t="shared" si="4"/>
        <v>0</v>
      </c>
      <c r="F52" s="72"/>
      <c r="G52" s="72"/>
      <c r="H52" s="72"/>
      <c r="I52" s="71"/>
      <c r="J52" s="172">
        <f t="shared" si="5"/>
        <v>26110</v>
      </c>
      <c r="K52" s="72"/>
      <c r="L52" s="72">
        <v>26110</v>
      </c>
      <c r="M52" s="72"/>
      <c r="N52" s="72"/>
      <c r="O52" s="72"/>
      <c r="P52" s="258">
        <f t="shared" si="3"/>
        <v>26110</v>
      </c>
    </row>
    <row r="53" spans="1:16" s="76" customFormat="1" ht="21.75" customHeight="1">
      <c r="A53" s="176" t="s">
        <v>200</v>
      </c>
      <c r="B53" s="162" t="s">
        <v>182</v>
      </c>
      <c r="C53" s="163" t="s">
        <v>183</v>
      </c>
      <c r="D53" s="196" t="s">
        <v>197</v>
      </c>
      <c r="E53" s="172">
        <f t="shared" si="4"/>
        <v>60000</v>
      </c>
      <c r="F53" s="72">
        <v>60000</v>
      </c>
      <c r="G53" s="72"/>
      <c r="H53" s="72"/>
      <c r="I53" s="71"/>
      <c r="J53" s="172">
        <f t="shared" si="5"/>
        <v>0</v>
      </c>
      <c r="K53" s="72"/>
      <c r="L53" s="72"/>
      <c r="M53" s="72"/>
      <c r="N53" s="72"/>
      <c r="O53" s="72"/>
      <c r="P53" s="258">
        <f t="shared" si="3"/>
        <v>60000</v>
      </c>
    </row>
    <row r="54" spans="1:16" s="76" customFormat="1" ht="12" hidden="1">
      <c r="A54" s="73"/>
      <c r="B54" s="74"/>
      <c r="C54" s="75"/>
      <c r="D54" s="70"/>
      <c r="E54" s="77"/>
      <c r="F54" s="72"/>
      <c r="G54" s="72"/>
      <c r="H54" s="72"/>
      <c r="I54" s="71"/>
      <c r="J54" s="77"/>
      <c r="K54" s="72"/>
      <c r="L54" s="72"/>
      <c r="M54" s="72"/>
      <c r="N54" s="72"/>
      <c r="O54" s="72"/>
      <c r="P54" s="258">
        <f t="shared" si="3"/>
        <v>0</v>
      </c>
    </row>
    <row r="55" spans="1:16" s="76" customFormat="1" ht="12" hidden="1">
      <c r="A55" s="73"/>
      <c r="B55" s="74"/>
      <c r="C55" s="75"/>
      <c r="D55" s="70"/>
      <c r="E55" s="77"/>
      <c r="F55" s="72"/>
      <c r="G55" s="72"/>
      <c r="H55" s="72"/>
      <c r="I55" s="71"/>
      <c r="J55" s="77"/>
      <c r="K55" s="72"/>
      <c r="L55" s="72"/>
      <c r="M55" s="72"/>
      <c r="N55" s="72"/>
      <c r="O55" s="72"/>
      <c r="P55" s="258">
        <f t="shared" si="3"/>
        <v>0</v>
      </c>
    </row>
    <row r="56" spans="1:16" s="76" customFormat="1" ht="67.5" hidden="1">
      <c r="A56" s="73" t="s">
        <v>198</v>
      </c>
      <c r="B56" s="74">
        <v>9800</v>
      </c>
      <c r="C56" s="75" t="s">
        <v>137</v>
      </c>
      <c r="D56" s="82" t="s">
        <v>199</v>
      </c>
      <c r="E56" s="77"/>
      <c r="F56" s="72"/>
      <c r="G56" s="72"/>
      <c r="H56" s="72"/>
      <c r="I56" s="71"/>
      <c r="J56" s="77"/>
      <c r="K56" s="72"/>
      <c r="L56" s="72"/>
      <c r="M56" s="72"/>
      <c r="N56" s="72"/>
      <c r="O56" s="72"/>
      <c r="P56" s="258">
        <f t="shared" si="3"/>
        <v>0</v>
      </c>
    </row>
    <row r="57" spans="1:16" s="69" customFormat="1" ht="22.5">
      <c r="A57" s="166">
        <v>600000</v>
      </c>
      <c r="B57" s="167"/>
      <c r="C57" s="167"/>
      <c r="D57" s="169" t="s">
        <v>38</v>
      </c>
      <c r="E57" s="263">
        <f>E58</f>
        <v>74320696</v>
      </c>
      <c r="F57" s="264">
        <f t="shared" ref="F57:O57" si="8">F58</f>
        <v>74320696</v>
      </c>
      <c r="G57" s="264">
        <f t="shared" si="8"/>
        <v>54591919</v>
      </c>
      <c r="H57" s="264">
        <f t="shared" si="8"/>
        <v>3847268</v>
      </c>
      <c r="I57" s="267">
        <f t="shared" si="8"/>
        <v>0</v>
      </c>
      <c r="J57" s="263">
        <f t="shared" si="8"/>
        <v>3755917</v>
      </c>
      <c r="K57" s="264">
        <f t="shared" si="8"/>
        <v>3728587</v>
      </c>
      <c r="L57" s="264">
        <f t="shared" si="8"/>
        <v>27330</v>
      </c>
      <c r="M57" s="264">
        <f t="shared" si="8"/>
        <v>0</v>
      </c>
      <c r="N57" s="264">
        <f t="shared" si="8"/>
        <v>0</v>
      </c>
      <c r="O57" s="267">
        <f t="shared" si="8"/>
        <v>3728587</v>
      </c>
      <c r="P57" s="258">
        <f t="shared" si="3"/>
        <v>78076613</v>
      </c>
    </row>
    <row r="58" spans="1:16" s="69" customFormat="1" ht="22.5">
      <c r="A58" s="166">
        <v>610000</v>
      </c>
      <c r="B58" s="167"/>
      <c r="C58" s="167"/>
      <c r="D58" s="168" t="s">
        <v>38</v>
      </c>
      <c r="E58" s="268">
        <f>F58+I58</f>
        <v>74320696</v>
      </c>
      <c r="F58" s="269">
        <f>F59+F61+F75</f>
        <v>74320696</v>
      </c>
      <c r="G58" s="269">
        <f>G59+G61+G75</f>
        <v>54591919</v>
      </c>
      <c r="H58" s="269">
        <f>H59+H61+H75</f>
        <v>3847268</v>
      </c>
      <c r="I58" s="269">
        <f>I59+I61+I75</f>
        <v>0</v>
      </c>
      <c r="J58" s="268">
        <f>K58+L58</f>
        <v>3755917</v>
      </c>
      <c r="K58" s="269">
        <f>K59+K61+K75</f>
        <v>3728587</v>
      </c>
      <c r="L58" s="269">
        <f>L59+L61+L75</f>
        <v>27330</v>
      </c>
      <c r="M58" s="269">
        <f>M59+M61+M75</f>
        <v>0</v>
      </c>
      <c r="N58" s="269">
        <f>N59+N61+N75</f>
        <v>0</v>
      </c>
      <c r="O58" s="269">
        <f>O59+O61+O75</f>
        <v>3728587</v>
      </c>
      <c r="P58" s="258">
        <f t="shared" si="3"/>
        <v>78076613</v>
      </c>
    </row>
    <row r="59" spans="1:16" s="69" customFormat="1">
      <c r="A59" s="194"/>
      <c r="B59" s="191">
        <v>100</v>
      </c>
      <c r="C59" s="192"/>
      <c r="D59" s="195" t="s">
        <v>303</v>
      </c>
      <c r="E59" s="187">
        <f>F59+I59</f>
        <v>756728</v>
      </c>
      <c r="F59" s="188">
        <f>F60</f>
        <v>756728</v>
      </c>
      <c r="G59" s="188">
        <f t="shared" ref="G59:O59" si="9">G60</f>
        <v>607100</v>
      </c>
      <c r="H59" s="188">
        <f t="shared" si="9"/>
        <v>15748</v>
      </c>
      <c r="I59" s="188">
        <f t="shared" si="9"/>
        <v>0</v>
      </c>
      <c r="J59" s="172">
        <f>K59+L59</f>
        <v>0</v>
      </c>
      <c r="K59" s="188">
        <f t="shared" si="9"/>
        <v>0</v>
      </c>
      <c r="L59" s="188">
        <f t="shared" si="9"/>
        <v>0</v>
      </c>
      <c r="M59" s="188">
        <f t="shared" si="9"/>
        <v>0</v>
      </c>
      <c r="N59" s="188">
        <f t="shared" si="9"/>
        <v>0</v>
      </c>
      <c r="O59" s="188">
        <f t="shared" si="9"/>
        <v>0</v>
      </c>
      <c r="P59" s="258">
        <f>E59+J59</f>
        <v>756728</v>
      </c>
    </row>
    <row r="60" spans="1:16" s="76" customFormat="1" ht="56.25">
      <c r="A60" s="176">
        <v>610160</v>
      </c>
      <c r="B60" s="162">
        <v>160</v>
      </c>
      <c r="C60" s="163">
        <v>111</v>
      </c>
      <c r="D60" s="196" t="s">
        <v>125</v>
      </c>
      <c r="E60" s="172">
        <f>F60+I60</f>
        <v>756728</v>
      </c>
      <c r="F60" s="72">
        <v>756728</v>
      </c>
      <c r="G60" s="72">
        <v>607100</v>
      </c>
      <c r="H60" s="72">
        <v>15748</v>
      </c>
      <c r="I60" s="71"/>
      <c r="J60" s="172">
        <f>K60+L60</f>
        <v>0</v>
      </c>
      <c r="K60" s="72"/>
      <c r="L60" s="72"/>
      <c r="M60" s="72"/>
      <c r="N60" s="72"/>
      <c r="O60" s="72"/>
      <c r="P60" s="258">
        <f t="shared" si="3"/>
        <v>756728</v>
      </c>
    </row>
    <row r="61" spans="1:16" s="189" customFormat="1" ht="12">
      <c r="A61" s="194"/>
      <c r="B61" s="193">
        <v>1000</v>
      </c>
      <c r="C61" s="192"/>
      <c r="D61" s="195" t="s">
        <v>304</v>
      </c>
      <c r="E61" s="187">
        <f>F61+I61</f>
        <v>73563968</v>
      </c>
      <c r="F61" s="188">
        <f>F62+F63+F66+F67+F68+F69+F71+F73+F70+F74+F72+F65</f>
        <v>73563968</v>
      </c>
      <c r="G61" s="188">
        <f>G62+G63+G66+G67+G68+G69+G71+G73+G70+G74+G72+G65</f>
        <v>53984819</v>
      </c>
      <c r="H61" s="188">
        <f>H62+H63+H66+H67+H68+H69+H71+H73+H70+H74+H72+H65</f>
        <v>3831520</v>
      </c>
      <c r="I61" s="188">
        <f>I62+I63+I66+I67+I68+I69+I71+I73+I70+I74+I72+I65</f>
        <v>0</v>
      </c>
      <c r="J61" s="172">
        <f>K61+L61</f>
        <v>2138974</v>
      </c>
      <c r="K61" s="188">
        <f>K62+K63+K66+K67+K68+K69+K71+K73+K65+K72</f>
        <v>2111644</v>
      </c>
      <c r="L61" s="188">
        <f>L62+L63+L66+L67+L68+L69+L71+L73+L65+L72</f>
        <v>27330</v>
      </c>
      <c r="M61" s="188">
        <f>M62+M63+M66+M67+M68+M69+M71+M73+M65+M72</f>
        <v>0</v>
      </c>
      <c r="N61" s="188">
        <f>N62+N63+N66+N67+N68+N69+N71+N73+N65+N72</f>
        <v>0</v>
      </c>
      <c r="O61" s="188">
        <f>O62+O63+O66+O67+O68+O69+O71+O73+O65+O72</f>
        <v>2111644</v>
      </c>
      <c r="P61" s="258">
        <f>E61+J61</f>
        <v>75702942</v>
      </c>
    </row>
    <row r="62" spans="1:16" s="76" customFormat="1" ht="12">
      <c r="A62" s="176">
        <v>611010</v>
      </c>
      <c r="B62" s="164">
        <v>1010</v>
      </c>
      <c r="C62" s="163">
        <v>910</v>
      </c>
      <c r="D62" s="196" t="s">
        <v>166</v>
      </c>
      <c r="E62" s="172">
        <f t="shared" ref="E62:E71" si="10">F62+I62</f>
        <v>12333796</v>
      </c>
      <c r="F62" s="72">
        <v>12333796</v>
      </c>
      <c r="G62" s="72">
        <v>8270476</v>
      </c>
      <c r="H62" s="72">
        <v>724697</v>
      </c>
      <c r="I62" s="71"/>
      <c r="J62" s="172">
        <f t="shared" ref="J62:J71" si="11">K62+L62</f>
        <v>0</v>
      </c>
      <c r="K62" s="72"/>
      <c r="L62" s="72"/>
      <c r="M62" s="72"/>
      <c r="N62" s="72"/>
      <c r="O62" s="72"/>
      <c r="P62" s="258">
        <f t="shared" si="3"/>
        <v>12333796</v>
      </c>
    </row>
    <row r="63" spans="1:16" s="76" customFormat="1" ht="45">
      <c r="A63" s="176">
        <v>611021</v>
      </c>
      <c r="B63" s="164">
        <v>1021</v>
      </c>
      <c r="C63" s="163">
        <v>921</v>
      </c>
      <c r="D63" s="196" t="s">
        <v>283</v>
      </c>
      <c r="E63" s="172">
        <f t="shared" si="10"/>
        <v>17417498</v>
      </c>
      <c r="F63" s="72">
        <v>17417498</v>
      </c>
      <c r="G63" s="72">
        <v>10680253</v>
      </c>
      <c r="H63" s="72">
        <v>3073159</v>
      </c>
      <c r="I63" s="71"/>
      <c r="J63" s="172">
        <f t="shared" si="11"/>
        <v>6830</v>
      </c>
      <c r="K63" s="72"/>
      <c r="L63" s="72">
        <v>6830</v>
      </c>
      <c r="M63" s="72"/>
      <c r="N63" s="72"/>
      <c r="O63" s="72"/>
      <c r="P63" s="258">
        <f t="shared" si="3"/>
        <v>17424328</v>
      </c>
    </row>
    <row r="64" spans="1:16" s="81" customFormat="1" ht="112.5">
      <c r="A64" s="197"/>
      <c r="B64" s="201"/>
      <c r="C64" s="163"/>
      <c r="D64" s="200" t="s">
        <v>36</v>
      </c>
      <c r="E64" s="172">
        <f t="shared" si="10"/>
        <v>1052200</v>
      </c>
      <c r="F64" s="80">
        <v>1052200</v>
      </c>
      <c r="G64" s="80"/>
      <c r="H64" s="80">
        <v>1663180</v>
      </c>
      <c r="I64" s="79"/>
      <c r="J64" s="172">
        <f t="shared" si="11"/>
        <v>0</v>
      </c>
      <c r="K64" s="80"/>
      <c r="L64" s="80"/>
      <c r="M64" s="80"/>
      <c r="N64" s="80"/>
      <c r="O64" s="80"/>
      <c r="P64" s="258">
        <f t="shared" si="3"/>
        <v>1052200</v>
      </c>
    </row>
    <row r="65" spans="1:16" s="81" customFormat="1" ht="45">
      <c r="A65" s="197">
        <v>611061</v>
      </c>
      <c r="B65" s="201">
        <v>1061</v>
      </c>
      <c r="C65" s="163">
        <v>921</v>
      </c>
      <c r="D65" s="196" t="s">
        <v>283</v>
      </c>
      <c r="E65" s="172">
        <f t="shared" si="10"/>
        <v>6354</v>
      </c>
      <c r="F65" s="80">
        <v>6354</v>
      </c>
      <c r="G65" s="80">
        <v>5208</v>
      </c>
      <c r="H65" s="80"/>
      <c r="I65" s="79"/>
      <c r="J65" s="172">
        <f t="shared" si="11"/>
        <v>1850000</v>
      </c>
      <c r="K65" s="80">
        <v>1850000</v>
      </c>
      <c r="L65" s="80"/>
      <c r="M65" s="80"/>
      <c r="N65" s="80"/>
      <c r="O65" s="80">
        <v>1850000</v>
      </c>
      <c r="P65" s="258">
        <f t="shared" si="3"/>
        <v>1856354</v>
      </c>
    </row>
    <row r="66" spans="1:16" s="76" customFormat="1" ht="45">
      <c r="A66" s="176">
        <v>611031</v>
      </c>
      <c r="B66" s="164">
        <v>1031</v>
      </c>
      <c r="C66" s="163">
        <v>921</v>
      </c>
      <c r="D66" s="196" t="s">
        <v>283</v>
      </c>
      <c r="E66" s="172">
        <f t="shared" si="10"/>
        <v>38494900</v>
      </c>
      <c r="F66" s="72">
        <v>38494900</v>
      </c>
      <c r="G66" s="72">
        <v>31552459</v>
      </c>
      <c r="H66" s="72"/>
      <c r="I66" s="71"/>
      <c r="J66" s="172">
        <f t="shared" si="11"/>
        <v>0</v>
      </c>
      <c r="K66" s="72"/>
      <c r="L66" s="72"/>
      <c r="M66" s="72"/>
      <c r="N66" s="72"/>
      <c r="O66" s="72"/>
      <c r="P66" s="258">
        <f t="shared" si="3"/>
        <v>38494900</v>
      </c>
    </row>
    <row r="67" spans="1:16" s="76" customFormat="1" ht="56.25">
      <c r="A67" s="176">
        <v>611070</v>
      </c>
      <c r="B67" s="164">
        <v>1070</v>
      </c>
      <c r="C67" s="163">
        <v>960</v>
      </c>
      <c r="D67" s="196" t="s">
        <v>208</v>
      </c>
      <c r="E67" s="172">
        <f t="shared" si="10"/>
        <v>842966</v>
      </c>
      <c r="F67" s="72">
        <v>842966</v>
      </c>
      <c r="G67" s="72">
        <v>672148</v>
      </c>
      <c r="H67" s="72">
        <v>17664</v>
      </c>
      <c r="I67" s="71"/>
      <c r="J67" s="172">
        <f t="shared" si="11"/>
        <v>20500</v>
      </c>
      <c r="K67" s="72"/>
      <c r="L67" s="72">
        <v>20500</v>
      </c>
      <c r="M67" s="72"/>
      <c r="N67" s="72"/>
      <c r="O67" s="72"/>
      <c r="P67" s="258">
        <f t="shared" si="3"/>
        <v>863466</v>
      </c>
    </row>
    <row r="68" spans="1:16" s="76" customFormat="1" ht="33.75">
      <c r="A68" s="176">
        <v>611141</v>
      </c>
      <c r="B68" s="164">
        <v>1141</v>
      </c>
      <c r="C68" s="163">
        <v>990</v>
      </c>
      <c r="D68" s="196" t="s">
        <v>156</v>
      </c>
      <c r="E68" s="172">
        <f t="shared" si="10"/>
        <v>1726230</v>
      </c>
      <c r="F68" s="72">
        <v>1726230</v>
      </c>
      <c r="G68" s="72">
        <v>1444048</v>
      </c>
      <c r="H68" s="72">
        <v>16000</v>
      </c>
      <c r="I68" s="71"/>
      <c r="J68" s="172">
        <f t="shared" si="11"/>
        <v>0</v>
      </c>
      <c r="K68" s="72"/>
      <c r="L68" s="72"/>
      <c r="M68" s="72"/>
      <c r="N68" s="72"/>
      <c r="O68" s="72"/>
      <c r="P68" s="258">
        <f t="shared" si="3"/>
        <v>1726230</v>
      </c>
    </row>
    <row r="69" spans="1:16" s="76" customFormat="1" ht="22.5">
      <c r="A69" s="176">
        <v>611142</v>
      </c>
      <c r="B69" s="164">
        <v>1142</v>
      </c>
      <c r="C69" s="163">
        <v>990</v>
      </c>
      <c r="D69" s="196" t="s">
        <v>157</v>
      </c>
      <c r="E69" s="172">
        <f t="shared" si="10"/>
        <v>1315804</v>
      </c>
      <c r="F69" s="72">
        <v>1315804</v>
      </c>
      <c r="G69" s="72">
        <v>452346</v>
      </c>
      <c r="H69" s="72"/>
      <c r="I69" s="71"/>
      <c r="J69" s="172">
        <f t="shared" si="11"/>
        <v>0</v>
      </c>
      <c r="K69" s="72"/>
      <c r="L69" s="72"/>
      <c r="M69" s="72"/>
      <c r="N69" s="72"/>
      <c r="O69" s="72"/>
      <c r="P69" s="258">
        <f t="shared" si="3"/>
        <v>1315804</v>
      </c>
    </row>
    <row r="70" spans="1:16" s="76" customFormat="1" ht="45">
      <c r="A70" s="176">
        <v>611151</v>
      </c>
      <c r="B70" s="164">
        <v>1151</v>
      </c>
      <c r="C70" s="163">
        <v>990</v>
      </c>
      <c r="D70" s="196" t="s">
        <v>377</v>
      </c>
      <c r="E70" s="172">
        <f t="shared" si="10"/>
        <v>48453</v>
      </c>
      <c r="F70" s="72">
        <v>48453</v>
      </c>
      <c r="G70" s="72">
        <v>33143</v>
      </c>
      <c r="H70" s="72"/>
      <c r="I70" s="71"/>
      <c r="J70" s="172"/>
      <c r="K70" s="72"/>
      <c r="L70" s="72"/>
      <c r="M70" s="72"/>
      <c r="N70" s="72"/>
      <c r="O70" s="72"/>
      <c r="P70" s="258">
        <f t="shared" si="3"/>
        <v>48453</v>
      </c>
    </row>
    <row r="71" spans="1:16" s="76" customFormat="1" ht="45">
      <c r="A71" s="176">
        <v>611152</v>
      </c>
      <c r="B71" s="164">
        <v>1152</v>
      </c>
      <c r="C71" s="163">
        <v>990</v>
      </c>
      <c r="D71" s="196" t="s">
        <v>285</v>
      </c>
      <c r="E71" s="172">
        <f t="shared" si="10"/>
        <v>938025</v>
      </c>
      <c r="F71" s="72">
        <v>938025</v>
      </c>
      <c r="G71" s="72">
        <v>768872</v>
      </c>
      <c r="H71" s="72"/>
      <c r="I71" s="71"/>
      <c r="J71" s="172">
        <f t="shared" si="11"/>
        <v>0</v>
      </c>
      <c r="K71" s="72"/>
      <c r="L71" s="72"/>
      <c r="M71" s="72"/>
      <c r="N71" s="72"/>
      <c r="O71" s="72"/>
      <c r="P71" s="258">
        <f t="shared" si="3"/>
        <v>938025</v>
      </c>
    </row>
    <row r="72" spans="1:16" s="76" customFormat="1" ht="101.25">
      <c r="A72" s="176">
        <v>611182</v>
      </c>
      <c r="B72" s="164">
        <v>1182</v>
      </c>
      <c r="C72" s="163">
        <v>990</v>
      </c>
      <c r="D72" s="196" t="s">
        <v>432</v>
      </c>
      <c r="E72" s="172">
        <f>F72+I72</f>
        <v>256211</v>
      </c>
      <c r="F72" s="72">
        <v>256211</v>
      </c>
      <c r="G72" s="72"/>
      <c r="H72" s="72"/>
      <c r="I72" s="71"/>
      <c r="J72" s="172">
        <f>K72+L72</f>
        <v>261644</v>
      </c>
      <c r="K72" s="72">
        <v>261644</v>
      </c>
      <c r="L72" s="72"/>
      <c r="M72" s="72"/>
      <c r="N72" s="72"/>
      <c r="O72" s="72">
        <v>261644</v>
      </c>
      <c r="P72" s="258">
        <f t="shared" ref="P72:P77" si="12">E72+J72</f>
        <v>517855</v>
      </c>
    </row>
    <row r="73" spans="1:16" s="76" customFormat="1" ht="78.75">
      <c r="A73" s="176">
        <v>611200</v>
      </c>
      <c r="B73" s="164">
        <v>1200</v>
      </c>
      <c r="C73" s="163">
        <v>990</v>
      </c>
      <c r="D73" s="196" t="s">
        <v>284</v>
      </c>
      <c r="E73" s="172">
        <f>F73+I73</f>
        <v>162110</v>
      </c>
      <c r="F73" s="72">
        <v>162110</v>
      </c>
      <c r="G73" s="72">
        <v>88145</v>
      </c>
      <c r="H73" s="72"/>
      <c r="I73" s="71"/>
      <c r="J73" s="172">
        <f>K73+L73</f>
        <v>0</v>
      </c>
      <c r="K73" s="72"/>
      <c r="L73" s="72"/>
      <c r="M73" s="72"/>
      <c r="N73" s="72"/>
      <c r="O73" s="72"/>
      <c r="P73" s="258">
        <f t="shared" si="12"/>
        <v>162110</v>
      </c>
    </row>
    <row r="74" spans="1:16" s="76" customFormat="1" ht="90">
      <c r="A74" s="176">
        <v>611210</v>
      </c>
      <c r="B74" s="164">
        <v>1210</v>
      </c>
      <c r="C74" s="163">
        <v>990</v>
      </c>
      <c r="D74" s="196" t="s">
        <v>378</v>
      </c>
      <c r="E74" s="211">
        <f>F74+I74</f>
        <v>21621</v>
      </c>
      <c r="F74" s="72">
        <v>21621</v>
      </c>
      <c r="G74" s="72">
        <v>17721</v>
      </c>
      <c r="H74" s="72"/>
      <c r="I74" s="210"/>
      <c r="J74" s="211"/>
      <c r="K74" s="72"/>
      <c r="L74" s="72"/>
      <c r="M74" s="72"/>
      <c r="N74" s="72"/>
      <c r="O74" s="271"/>
      <c r="P74" s="258">
        <f t="shared" si="12"/>
        <v>21621</v>
      </c>
    </row>
    <row r="75" spans="1:16" s="76" customFormat="1" ht="22.5">
      <c r="A75" s="194"/>
      <c r="B75" s="193">
        <v>7000</v>
      </c>
      <c r="C75" s="192"/>
      <c r="D75" s="195" t="s">
        <v>309</v>
      </c>
      <c r="E75" s="272">
        <f>F75+G75</f>
        <v>0</v>
      </c>
      <c r="F75" s="188">
        <f>F76+F77</f>
        <v>0</v>
      </c>
      <c r="G75" s="188">
        <f>G76+G77</f>
        <v>0</v>
      </c>
      <c r="H75" s="188">
        <f>H76+H77</f>
        <v>0</v>
      </c>
      <c r="I75" s="188">
        <f>I76+I77</f>
        <v>0</v>
      </c>
      <c r="J75" s="272">
        <f>K75+L75</f>
        <v>1616943</v>
      </c>
      <c r="K75" s="188">
        <f>K76+K77</f>
        <v>1616943</v>
      </c>
      <c r="L75" s="188">
        <f>L76+L77</f>
        <v>0</v>
      </c>
      <c r="M75" s="188">
        <f>M76+M77</f>
        <v>0</v>
      </c>
      <c r="N75" s="188">
        <f>N76+N77</f>
        <v>0</v>
      </c>
      <c r="O75" s="188">
        <f>O76+O77</f>
        <v>1616943</v>
      </c>
      <c r="P75" s="258">
        <f t="shared" si="12"/>
        <v>1616943</v>
      </c>
    </row>
    <row r="76" spans="1:16" s="76" customFormat="1" ht="22.5">
      <c r="A76" s="176">
        <v>617321</v>
      </c>
      <c r="B76" s="164">
        <v>7321</v>
      </c>
      <c r="C76" s="163">
        <v>443</v>
      </c>
      <c r="D76" s="196" t="s">
        <v>401</v>
      </c>
      <c r="E76" s="211">
        <f>F76+I76</f>
        <v>0</v>
      </c>
      <c r="F76" s="72"/>
      <c r="G76" s="72"/>
      <c r="H76" s="72"/>
      <c r="I76" s="210"/>
      <c r="J76" s="211">
        <f>K76+L76</f>
        <v>571443</v>
      </c>
      <c r="K76" s="72">
        <v>571443</v>
      </c>
      <c r="L76" s="72"/>
      <c r="M76" s="72"/>
      <c r="N76" s="72"/>
      <c r="O76" s="271">
        <v>571443</v>
      </c>
      <c r="P76" s="258">
        <f t="shared" si="12"/>
        <v>571443</v>
      </c>
    </row>
    <row r="77" spans="1:16" s="76" customFormat="1" ht="66" customHeight="1">
      <c r="A77" s="176">
        <v>617363</v>
      </c>
      <c r="B77" s="164">
        <v>7363</v>
      </c>
      <c r="C77" s="163">
        <v>490</v>
      </c>
      <c r="D77" s="250" t="s">
        <v>425</v>
      </c>
      <c r="E77" s="211"/>
      <c r="F77" s="72"/>
      <c r="G77" s="72"/>
      <c r="H77" s="72"/>
      <c r="I77" s="210"/>
      <c r="J77" s="211">
        <f>K77+L77</f>
        <v>1045500</v>
      </c>
      <c r="K77" s="72">
        <v>1045500</v>
      </c>
      <c r="L77" s="72"/>
      <c r="M77" s="72"/>
      <c r="N77" s="72"/>
      <c r="O77" s="271">
        <v>1045500</v>
      </c>
      <c r="P77" s="258">
        <f t="shared" si="12"/>
        <v>1045500</v>
      </c>
    </row>
    <row r="78" spans="1:16" s="69" customFormat="1" ht="33.75">
      <c r="A78" s="170">
        <v>1000000</v>
      </c>
      <c r="B78" s="167"/>
      <c r="C78" s="167"/>
      <c r="D78" s="169" t="s">
        <v>90</v>
      </c>
      <c r="E78" s="263">
        <f>E79</f>
        <v>8332523</v>
      </c>
      <c r="F78" s="264">
        <f t="shared" ref="F78:O78" si="13">F79</f>
        <v>8332523</v>
      </c>
      <c r="G78" s="264">
        <f t="shared" si="13"/>
        <v>6470135</v>
      </c>
      <c r="H78" s="264">
        <f t="shared" si="13"/>
        <v>322120</v>
      </c>
      <c r="I78" s="267">
        <f t="shared" si="13"/>
        <v>0</v>
      </c>
      <c r="J78" s="263">
        <f t="shared" si="13"/>
        <v>132000</v>
      </c>
      <c r="K78" s="264">
        <f t="shared" si="13"/>
        <v>0</v>
      </c>
      <c r="L78" s="264">
        <f t="shared" si="13"/>
        <v>132000</v>
      </c>
      <c r="M78" s="264">
        <f t="shared" si="13"/>
        <v>108196</v>
      </c>
      <c r="N78" s="264">
        <f t="shared" si="13"/>
        <v>0</v>
      </c>
      <c r="O78" s="267">
        <f t="shared" si="13"/>
        <v>0</v>
      </c>
      <c r="P78" s="258">
        <f t="shared" si="3"/>
        <v>8464523</v>
      </c>
    </row>
    <row r="79" spans="1:16" s="69" customFormat="1" ht="33.75">
      <c r="A79" s="170">
        <v>1010000</v>
      </c>
      <c r="B79" s="167"/>
      <c r="C79" s="167"/>
      <c r="D79" s="168" t="s">
        <v>90</v>
      </c>
      <c r="E79" s="268">
        <f>F79+I79</f>
        <v>8332523</v>
      </c>
      <c r="F79" s="269">
        <f>F80+F82+F84+F90</f>
        <v>8332523</v>
      </c>
      <c r="G79" s="269">
        <f>G80+G82+G84+G90</f>
        <v>6470135</v>
      </c>
      <c r="H79" s="269">
        <f>H80+H82+H84+H90</f>
        <v>322120</v>
      </c>
      <c r="I79" s="269">
        <f>I80+I82+I84+I90</f>
        <v>0</v>
      </c>
      <c r="J79" s="268">
        <f>K79+L79</f>
        <v>132000</v>
      </c>
      <c r="K79" s="269">
        <f>K80+K82+K84+K90</f>
        <v>0</v>
      </c>
      <c r="L79" s="269">
        <f>L80+L82+L84+L90</f>
        <v>132000</v>
      </c>
      <c r="M79" s="269">
        <f>M80+M82+M84+M90</f>
        <v>108196</v>
      </c>
      <c r="N79" s="269">
        <f>N80+N82+N84+N90</f>
        <v>0</v>
      </c>
      <c r="O79" s="269">
        <f>O80+O82+O84+O90</f>
        <v>0</v>
      </c>
      <c r="P79" s="258">
        <f t="shared" si="3"/>
        <v>8464523</v>
      </c>
    </row>
    <row r="80" spans="1:16" s="69" customFormat="1">
      <c r="A80" s="190"/>
      <c r="B80" s="191">
        <v>100</v>
      </c>
      <c r="C80" s="192"/>
      <c r="D80" s="195" t="s">
        <v>303</v>
      </c>
      <c r="E80" s="187">
        <f>F80+I80</f>
        <v>686778</v>
      </c>
      <c r="F80" s="188">
        <f>F81</f>
        <v>686778</v>
      </c>
      <c r="G80" s="188">
        <f t="shared" ref="G80:O80" si="14">G81</f>
        <v>578703</v>
      </c>
      <c r="H80" s="188">
        <f t="shared" si="14"/>
        <v>600</v>
      </c>
      <c r="I80" s="188">
        <f t="shared" si="14"/>
        <v>0</v>
      </c>
      <c r="J80" s="172">
        <f>K80+L80</f>
        <v>0</v>
      </c>
      <c r="K80" s="188">
        <f t="shared" si="14"/>
        <v>0</v>
      </c>
      <c r="L80" s="188">
        <f t="shared" si="14"/>
        <v>0</v>
      </c>
      <c r="M80" s="188">
        <f t="shared" si="14"/>
        <v>0</v>
      </c>
      <c r="N80" s="188">
        <f t="shared" si="14"/>
        <v>0</v>
      </c>
      <c r="O80" s="188">
        <f t="shared" si="14"/>
        <v>0</v>
      </c>
      <c r="P80" s="258">
        <f t="shared" si="3"/>
        <v>686778</v>
      </c>
    </row>
    <row r="81" spans="1:16" s="76" customFormat="1" ht="56.25">
      <c r="A81" s="161">
        <v>1010160</v>
      </c>
      <c r="B81" s="162">
        <v>160</v>
      </c>
      <c r="C81" s="163">
        <v>111</v>
      </c>
      <c r="D81" s="196" t="s">
        <v>125</v>
      </c>
      <c r="E81" s="172">
        <f>F81+I81</f>
        <v>686778</v>
      </c>
      <c r="F81" s="72">
        <v>686778</v>
      </c>
      <c r="G81" s="72">
        <v>578703</v>
      </c>
      <c r="H81" s="72">
        <v>600</v>
      </c>
      <c r="I81" s="71"/>
      <c r="J81" s="172">
        <f>K81+L81</f>
        <v>0</v>
      </c>
      <c r="K81" s="72"/>
      <c r="L81" s="72"/>
      <c r="M81" s="72"/>
      <c r="N81" s="72"/>
      <c r="O81" s="72"/>
      <c r="P81" s="258">
        <f t="shared" ref="P81:P102" si="15">E81+J81</f>
        <v>686778</v>
      </c>
    </row>
    <row r="82" spans="1:16" s="189" customFormat="1" ht="12">
      <c r="A82" s="190"/>
      <c r="B82" s="193">
        <v>1000</v>
      </c>
      <c r="C82" s="192"/>
      <c r="D82" s="195" t="s">
        <v>304</v>
      </c>
      <c r="E82" s="187">
        <f>F82+I82</f>
        <v>1823708</v>
      </c>
      <c r="F82" s="188">
        <f>F83</f>
        <v>1823708</v>
      </c>
      <c r="G82" s="188">
        <f t="shared" ref="G82:O82" si="16">G83</f>
        <v>1472279</v>
      </c>
      <c r="H82" s="188">
        <f t="shared" si="16"/>
        <v>45300</v>
      </c>
      <c r="I82" s="188">
        <f t="shared" si="16"/>
        <v>0</v>
      </c>
      <c r="J82" s="172">
        <f t="shared" ref="J82:J92" si="17">K82+L82</f>
        <v>132000</v>
      </c>
      <c r="K82" s="188">
        <f t="shared" si="16"/>
        <v>0</v>
      </c>
      <c r="L82" s="188">
        <f t="shared" si="16"/>
        <v>132000</v>
      </c>
      <c r="M82" s="188">
        <f t="shared" si="16"/>
        <v>108196</v>
      </c>
      <c r="N82" s="188">
        <f t="shared" si="16"/>
        <v>0</v>
      </c>
      <c r="O82" s="188">
        <f t="shared" si="16"/>
        <v>0</v>
      </c>
      <c r="P82" s="258">
        <f>E82+J82</f>
        <v>1955708</v>
      </c>
    </row>
    <row r="83" spans="1:16" s="76" customFormat="1" ht="21.75" customHeight="1">
      <c r="A83" s="161">
        <v>1011080</v>
      </c>
      <c r="B83" s="164">
        <v>1080</v>
      </c>
      <c r="C83" s="163">
        <v>960</v>
      </c>
      <c r="D83" s="196" t="s">
        <v>207</v>
      </c>
      <c r="E83" s="172">
        <f t="shared" ref="E83:E92" si="18">F83+I83</f>
        <v>1823708</v>
      </c>
      <c r="F83" s="72">
        <v>1823708</v>
      </c>
      <c r="G83" s="72">
        <v>1472279</v>
      </c>
      <c r="H83" s="72">
        <v>45300</v>
      </c>
      <c r="I83" s="71"/>
      <c r="J83" s="172">
        <f t="shared" si="17"/>
        <v>132000</v>
      </c>
      <c r="K83" s="72"/>
      <c r="L83" s="72">
        <v>132000</v>
      </c>
      <c r="M83" s="72">
        <v>108196</v>
      </c>
      <c r="N83" s="72"/>
      <c r="O83" s="72"/>
      <c r="P83" s="258">
        <f t="shared" si="15"/>
        <v>1955708</v>
      </c>
    </row>
    <row r="84" spans="1:16" s="189" customFormat="1" ht="12">
      <c r="A84" s="190"/>
      <c r="B84" s="193">
        <v>4000</v>
      </c>
      <c r="C84" s="192"/>
      <c r="D84" s="195" t="s">
        <v>311</v>
      </c>
      <c r="E84" s="172">
        <f t="shared" si="18"/>
        <v>4878472</v>
      </c>
      <c r="F84" s="188">
        <f>SUM(F85:F89)</f>
        <v>4878472</v>
      </c>
      <c r="G84" s="188">
        <f t="shared" ref="G84:O84" si="19">SUM(G85:G89)</f>
        <v>3671278</v>
      </c>
      <c r="H84" s="188">
        <f t="shared" si="19"/>
        <v>255220</v>
      </c>
      <c r="I84" s="188">
        <f t="shared" si="19"/>
        <v>0</v>
      </c>
      <c r="J84" s="172">
        <f t="shared" si="17"/>
        <v>0</v>
      </c>
      <c r="K84" s="188">
        <f t="shared" si="19"/>
        <v>0</v>
      </c>
      <c r="L84" s="188">
        <f t="shared" si="19"/>
        <v>0</v>
      </c>
      <c r="M84" s="188">
        <f t="shared" si="19"/>
        <v>0</v>
      </c>
      <c r="N84" s="188">
        <f t="shared" si="19"/>
        <v>0</v>
      </c>
      <c r="O84" s="188">
        <f t="shared" si="19"/>
        <v>0</v>
      </c>
      <c r="P84" s="258">
        <f t="shared" si="15"/>
        <v>4878472</v>
      </c>
    </row>
    <row r="85" spans="1:16" s="76" customFormat="1" ht="22.5">
      <c r="A85" s="161">
        <v>1014030</v>
      </c>
      <c r="B85" s="164">
        <v>4030</v>
      </c>
      <c r="C85" s="163">
        <v>824</v>
      </c>
      <c r="D85" s="196" t="s">
        <v>154</v>
      </c>
      <c r="E85" s="172">
        <f t="shared" si="18"/>
        <v>1375585</v>
      </c>
      <c r="F85" s="72">
        <v>1375585</v>
      </c>
      <c r="G85" s="72">
        <v>1065217</v>
      </c>
      <c r="H85" s="72">
        <v>37160</v>
      </c>
      <c r="I85" s="71"/>
      <c r="J85" s="172">
        <f t="shared" si="17"/>
        <v>0</v>
      </c>
      <c r="K85" s="72"/>
      <c r="L85" s="72"/>
      <c r="M85" s="72"/>
      <c r="N85" s="72"/>
      <c r="O85" s="72"/>
      <c r="P85" s="258">
        <f t="shared" si="15"/>
        <v>1375585</v>
      </c>
    </row>
    <row r="86" spans="1:16" s="76" customFormat="1" ht="22.5">
      <c r="A86" s="161">
        <v>1014040</v>
      </c>
      <c r="B86" s="164">
        <v>4040</v>
      </c>
      <c r="C86" s="163">
        <v>824</v>
      </c>
      <c r="D86" s="196" t="s">
        <v>189</v>
      </c>
      <c r="E86" s="172">
        <f t="shared" si="18"/>
        <v>228730</v>
      </c>
      <c r="F86" s="72">
        <v>228730</v>
      </c>
      <c r="G86" s="72">
        <v>151010</v>
      </c>
      <c r="H86" s="72">
        <v>28000</v>
      </c>
      <c r="I86" s="71"/>
      <c r="J86" s="172">
        <f t="shared" si="17"/>
        <v>0</v>
      </c>
      <c r="K86" s="72"/>
      <c r="L86" s="72"/>
      <c r="M86" s="72"/>
      <c r="N86" s="72"/>
      <c r="O86" s="72"/>
      <c r="P86" s="258">
        <f t="shared" si="15"/>
        <v>228730</v>
      </c>
    </row>
    <row r="87" spans="1:16" s="76" customFormat="1" ht="56.25">
      <c r="A87" s="161">
        <v>1014060</v>
      </c>
      <c r="B87" s="164">
        <v>4060</v>
      </c>
      <c r="C87" s="163">
        <v>828</v>
      </c>
      <c r="D87" s="196" t="s">
        <v>19</v>
      </c>
      <c r="E87" s="172">
        <f t="shared" si="18"/>
        <v>2546077</v>
      </c>
      <c r="F87" s="72">
        <v>2546077</v>
      </c>
      <c r="G87" s="72">
        <v>1927935</v>
      </c>
      <c r="H87" s="72">
        <v>190060</v>
      </c>
      <c r="I87" s="71"/>
      <c r="J87" s="172">
        <f t="shared" si="17"/>
        <v>0</v>
      </c>
      <c r="K87" s="72"/>
      <c r="L87" s="72"/>
      <c r="M87" s="72"/>
      <c r="N87" s="72"/>
      <c r="O87" s="72"/>
      <c r="P87" s="258">
        <f t="shared" si="15"/>
        <v>2546077</v>
      </c>
    </row>
    <row r="88" spans="1:16" s="76" customFormat="1" ht="33.75">
      <c r="A88" s="161">
        <v>1014081</v>
      </c>
      <c r="B88" s="164">
        <v>4081</v>
      </c>
      <c r="C88" s="163">
        <v>829</v>
      </c>
      <c r="D88" s="196" t="s">
        <v>286</v>
      </c>
      <c r="E88" s="172">
        <f t="shared" si="18"/>
        <v>648080</v>
      </c>
      <c r="F88" s="72">
        <v>648080</v>
      </c>
      <c r="G88" s="72">
        <v>527116</v>
      </c>
      <c r="H88" s="72"/>
      <c r="I88" s="71"/>
      <c r="J88" s="172">
        <f t="shared" si="17"/>
        <v>0</v>
      </c>
      <c r="K88" s="72"/>
      <c r="L88" s="72"/>
      <c r="M88" s="72"/>
      <c r="N88" s="72"/>
      <c r="O88" s="72"/>
      <c r="P88" s="258">
        <f t="shared" si="15"/>
        <v>648080</v>
      </c>
    </row>
    <row r="89" spans="1:16" s="76" customFormat="1" ht="22.5">
      <c r="A89" s="161">
        <v>1014082</v>
      </c>
      <c r="B89" s="164">
        <v>4082</v>
      </c>
      <c r="C89" s="163">
        <v>829</v>
      </c>
      <c r="D89" s="196" t="s">
        <v>169</v>
      </c>
      <c r="E89" s="172">
        <f t="shared" si="18"/>
        <v>80000</v>
      </c>
      <c r="F89" s="72">
        <v>80000</v>
      </c>
      <c r="G89" s="72"/>
      <c r="H89" s="72"/>
      <c r="I89" s="71"/>
      <c r="J89" s="172">
        <f t="shared" si="17"/>
        <v>0</v>
      </c>
      <c r="K89" s="72"/>
      <c r="L89" s="72"/>
      <c r="M89" s="72"/>
      <c r="N89" s="72"/>
      <c r="O89" s="72"/>
      <c r="P89" s="258">
        <f t="shared" si="15"/>
        <v>80000</v>
      </c>
    </row>
    <row r="90" spans="1:16" s="189" customFormat="1" ht="22.5">
      <c r="A90" s="190"/>
      <c r="B90" s="193">
        <v>5000</v>
      </c>
      <c r="C90" s="192"/>
      <c r="D90" s="195" t="s">
        <v>312</v>
      </c>
      <c r="E90" s="187">
        <f>F90+I90</f>
        <v>943565</v>
      </c>
      <c r="F90" s="188">
        <f>F92+F91</f>
        <v>943565</v>
      </c>
      <c r="G90" s="188">
        <f>G92+G91</f>
        <v>747875</v>
      </c>
      <c r="H90" s="188">
        <f>H92+H91</f>
        <v>21000</v>
      </c>
      <c r="I90" s="188">
        <f>I92+I91</f>
        <v>0</v>
      </c>
      <c r="J90" s="172">
        <f t="shared" si="17"/>
        <v>0</v>
      </c>
      <c r="K90" s="188">
        <f>K92+K91</f>
        <v>0</v>
      </c>
      <c r="L90" s="188">
        <f>L92+L91</f>
        <v>0</v>
      </c>
      <c r="M90" s="188">
        <f>M92+M91</f>
        <v>0</v>
      </c>
      <c r="N90" s="188">
        <f>N92+N91</f>
        <v>0</v>
      </c>
      <c r="O90" s="188">
        <f>O92+O91</f>
        <v>0</v>
      </c>
      <c r="P90" s="258">
        <f>E90+J90</f>
        <v>943565</v>
      </c>
    </row>
    <row r="91" spans="1:16" s="189" customFormat="1" ht="45">
      <c r="A91" s="161">
        <v>1015011</v>
      </c>
      <c r="B91" s="164">
        <v>5011</v>
      </c>
      <c r="C91" s="163">
        <v>810</v>
      </c>
      <c r="D91" s="196" t="s">
        <v>421</v>
      </c>
      <c r="E91" s="172">
        <f>F91+I91</f>
        <v>13210</v>
      </c>
      <c r="F91" s="72">
        <v>13210</v>
      </c>
      <c r="G91" s="72"/>
      <c r="H91" s="72"/>
      <c r="I91" s="71"/>
      <c r="J91" s="172">
        <f>K91+L91</f>
        <v>0</v>
      </c>
      <c r="K91" s="72"/>
      <c r="L91" s="72"/>
      <c r="M91" s="72"/>
      <c r="N91" s="72"/>
      <c r="O91" s="72"/>
      <c r="P91" s="258">
        <f>E91+J91</f>
        <v>13210</v>
      </c>
    </row>
    <row r="92" spans="1:16" s="76" customFormat="1" ht="45">
      <c r="A92" s="161">
        <v>1015031</v>
      </c>
      <c r="B92" s="164">
        <v>5031</v>
      </c>
      <c r="C92" s="163" t="s">
        <v>186</v>
      </c>
      <c r="D92" s="196" t="s">
        <v>287</v>
      </c>
      <c r="E92" s="172">
        <f t="shared" si="18"/>
        <v>930355</v>
      </c>
      <c r="F92" s="72">
        <v>930355</v>
      </c>
      <c r="G92" s="72">
        <v>747875</v>
      </c>
      <c r="H92" s="72">
        <v>21000</v>
      </c>
      <c r="I92" s="71"/>
      <c r="J92" s="172">
        <f t="shared" si="17"/>
        <v>0</v>
      </c>
      <c r="K92" s="72"/>
      <c r="L92" s="72"/>
      <c r="M92" s="72"/>
      <c r="N92" s="72"/>
      <c r="O92" s="72"/>
      <c r="P92" s="258">
        <f t="shared" si="15"/>
        <v>930355</v>
      </c>
    </row>
    <row r="93" spans="1:16" s="69" customFormat="1" ht="33.75">
      <c r="A93" s="170">
        <v>3700000</v>
      </c>
      <c r="B93" s="167"/>
      <c r="C93" s="167"/>
      <c r="D93" s="169" t="s">
        <v>37</v>
      </c>
      <c r="E93" s="263">
        <f>E94</f>
        <v>1755585</v>
      </c>
      <c r="F93" s="264">
        <f t="shared" ref="F93:O93" si="20">F94</f>
        <v>1685905</v>
      </c>
      <c r="G93" s="264">
        <f t="shared" si="20"/>
        <v>1247217</v>
      </c>
      <c r="H93" s="264">
        <f t="shared" si="20"/>
        <v>28300</v>
      </c>
      <c r="I93" s="267">
        <f t="shared" si="20"/>
        <v>0</v>
      </c>
      <c r="J93" s="263">
        <f t="shared" si="20"/>
        <v>185000</v>
      </c>
      <c r="K93" s="264">
        <f t="shared" si="20"/>
        <v>185000</v>
      </c>
      <c r="L93" s="264">
        <f t="shared" si="20"/>
        <v>0</v>
      </c>
      <c r="M93" s="264">
        <f t="shared" si="20"/>
        <v>0</v>
      </c>
      <c r="N93" s="264">
        <f t="shared" si="20"/>
        <v>0</v>
      </c>
      <c r="O93" s="267">
        <f t="shared" si="20"/>
        <v>185000</v>
      </c>
      <c r="P93" s="258">
        <f t="shared" si="15"/>
        <v>1940585</v>
      </c>
    </row>
    <row r="94" spans="1:16" s="65" customFormat="1" ht="33.75">
      <c r="A94" s="170">
        <v>3710000</v>
      </c>
      <c r="B94" s="167"/>
      <c r="C94" s="167"/>
      <c r="D94" s="168" t="s">
        <v>37</v>
      </c>
      <c r="E94" s="268">
        <f>E95+E97+E99</f>
        <v>1755585</v>
      </c>
      <c r="F94" s="269">
        <f>F95+F97+F99</f>
        <v>1685905</v>
      </c>
      <c r="G94" s="269">
        <f>G95+G97+G99</f>
        <v>1247217</v>
      </c>
      <c r="H94" s="269">
        <f>H95+H97+H99</f>
        <v>28300</v>
      </c>
      <c r="I94" s="269">
        <f>I95+I97+I99</f>
        <v>0</v>
      </c>
      <c r="J94" s="268">
        <f t="shared" ref="J94:J100" si="21">K94+L94</f>
        <v>185000</v>
      </c>
      <c r="K94" s="269">
        <f>K95+K97+K99</f>
        <v>185000</v>
      </c>
      <c r="L94" s="269">
        <f>L95+L97+L99</f>
        <v>0</v>
      </c>
      <c r="M94" s="269">
        <f>M95+M97+M99</f>
        <v>0</v>
      </c>
      <c r="N94" s="269">
        <f>N95+N97+N99</f>
        <v>0</v>
      </c>
      <c r="O94" s="269">
        <f>O95+O97+O99</f>
        <v>185000</v>
      </c>
      <c r="P94" s="258">
        <f t="shared" si="15"/>
        <v>1940585</v>
      </c>
    </row>
    <row r="95" spans="1:16" s="69" customFormat="1">
      <c r="A95" s="190"/>
      <c r="B95" s="191">
        <v>100</v>
      </c>
      <c r="C95" s="192"/>
      <c r="D95" s="195" t="s">
        <v>303</v>
      </c>
      <c r="E95" s="187">
        <f>F95+I95</f>
        <v>1635905</v>
      </c>
      <c r="F95" s="188">
        <f>F96</f>
        <v>1635905</v>
      </c>
      <c r="G95" s="188">
        <f>G96</f>
        <v>1247217</v>
      </c>
      <c r="H95" s="188">
        <f>H96</f>
        <v>28300</v>
      </c>
      <c r="I95" s="188">
        <f>I96</f>
        <v>0</v>
      </c>
      <c r="J95" s="172">
        <f t="shared" si="21"/>
        <v>0</v>
      </c>
      <c r="K95" s="188">
        <f>K96</f>
        <v>0</v>
      </c>
      <c r="L95" s="188">
        <f>L96</f>
        <v>0</v>
      </c>
      <c r="M95" s="188">
        <f>M96</f>
        <v>0</v>
      </c>
      <c r="N95" s="188">
        <f>N96</f>
        <v>0</v>
      </c>
      <c r="O95" s="188">
        <f>O96</f>
        <v>0</v>
      </c>
      <c r="P95" s="258">
        <f>E95+J95</f>
        <v>1635905</v>
      </c>
    </row>
    <row r="96" spans="1:16" s="76" customFormat="1" ht="56.25">
      <c r="A96" s="161">
        <v>3710160</v>
      </c>
      <c r="B96" s="162">
        <v>160</v>
      </c>
      <c r="C96" s="163">
        <v>111</v>
      </c>
      <c r="D96" s="196" t="s">
        <v>125</v>
      </c>
      <c r="E96" s="172">
        <f>F96+I96</f>
        <v>1635905</v>
      </c>
      <c r="F96" s="72">
        <v>1635905</v>
      </c>
      <c r="G96" s="72">
        <v>1247217</v>
      </c>
      <c r="H96" s="72">
        <v>28300</v>
      </c>
      <c r="I96" s="71"/>
      <c r="J96" s="172">
        <f t="shared" si="21"/>
        <v>0</v>
      </c>
      <c r="K96" s="72"/>
      <c r="L96" s="72"/>
      <c r="M96" s="72"/>
      <c r="N96" s="72"/>
      <c r="O96" s="72"/>
      <c r="P96" s="258">
        <f t="shared" si="15"/>
        <v>1635905</v>
      </c>
    </row>
    <row r="97" spans="1:16" s="189" customFormat="1" ht="12">
      <c r="A97" s="190"/>
      <c r="B97" s="193">
        <v>8000</v>
      </c>
      <c r="C97" s="192"/>
      <c r="D97" s="195" t="s">
        <v>310</v>
      </c>
      <c r="E97" s="187">
        <f>E98</f>
        <v>69680</v>
      </c>
      <c r="F97" s="188">
        <f>F98</f>
        <v>0</v>
      </c>
      <c r="G97" s="188">
        <f t="shared" ref="G97:O99" si="22">G98</f>
        <v>0</v>
      </c>
      <c r="H97" s="188">
        <f t="shared" si="22"/>
        <v>0</v>
      </c>
      <c r="I97" s="188">
        <f t="shared" si="22"/>
        <v>0</v>
      </c>
      <c r="J97" s="172">
        <f t="shared" si="21"/>
        <v>0</v>
      </c>
      <c r="K97" s="188">
        <f t="shared" si="22"/>
        <v>0</v>
      </c>
      <c r="L97" s="188">
        <f t="shared" si="22"/>
        <v>0</v>
      </c>
      <c r="M97" s="188">
        <f t="shared" si="22"/>
        <v>0</v>
      </c>
      <c r="N97" s="188">
        <f t="shared" si="22"/>
        <v>0</v>
      </c>
      <c r="O97" s="188">
        <f t="shared" si="22"/>
        <v>0</v>
      </c>
      <c r="P97" s="258">
        <f>E97+J97</f>
        <v>69680</v>
      </c>
    </row>
    <row r="98" spans="1:16" s="76" customFormat="1" ht="22.5">
      <c r="A98" s="161">
        <v>3718710</v>
      </c>
      <c r="B98" s="164">
        <v>8710</v>
      </c>
      <c r="C98" s="163">
        <v>133</v>
      </c>
      <c r="D98" s="196" t="s">
        <v>89</v>
      </c>
      <c r="E98" s="172">
        <v>69680</v>
      </c>
      <c r="F98" s="72"/>
      <c r="G98" s="72"/>
      <c r="H98" s="72"/>
      <c r="I98" s="71"/>
      <c r="J98" s="172">
        <f t="shared" si="21"/>
        <v>0</v>
      </c>
      <c r="K98" s="72"/>
      <c r="L98" s="72"/>
      <c r="M98" s="72"/>
      <c r="N98" s="72"/>
      <c r="O98" s="72"/>
      <c r="P98" s="258">
        <f t="shared" si="15"/>
        <v>69680</v>
      </c>
    </row>
    <row r="99" spans="1:16" s="76" customFormat="1" ht="22.5">
      <c r="A99" s="190"/>
      <c r="B99" s="193">
        <v>9000</v>
      </c>
      <c r="C99" s="192"/>
      <c r="D99" s="195" t="s">
        <v>400</v>
      </c>
      <c r="E99" s="187">
        <f>E100+E101</f>
        <v>50000</v>
      </c>
      <c r="F99" s="188">
        <f>F100+F101</f>
        <v>50000</v>
      </c>
      <c r="G99" s="188">
        <f t="shared" si="22"/>
        <v>0</v>
      </c>
      <c r="H99" s="188">
        <f t="shared" si="22"/>
        <v>0</v>
      </c>
      <c r="I99" s="188">
        <f t="shared" si="22"/>
        <v>0</v>
      </c>
      <c r="J99" s="172">
        <f t="shared" si="21"/>
        <v>185000</v>
      </c>
      <c r="K99" s="188">
        <f t="shared" si="22"/>
        <v>185000</v>
      </c>
      <c r="L99" s="188">
        <f t="shared" si="22"/>
        <v>0</v>
      </c>
      <c r="M99" s="188">
        <f t="shared" si="22"/>
        <v>0</v>
      </c>
      <c r="N99" s="188">
        <f t="shared" si="22"/>
        <v>0</v>
      </c>
      <c r="O99" s="188">
        <f t="shared" si="22"/>
        <v>185000</v>
      </c>
      <c r="P99" s="258">
        <f>E99+J99</f>
        <v>235000</v>
      </c>
    </row>
    <row r="100" spans="1:16" s="76" customFormat="1" ht="22.5">
      <c r="A100" s="161">
        <v>3719770</v>
      </c>
      <c r="B100" s="164">
        <v>9770</v>
      </c>
      <c r="C100" s="163">
        <v>180</v>
      </c>
      <c r="D100" s="196" t="s">
        <v>155</v>
      </c>
      <c r="E100" s="172"/>
      <c r="F100" s="72"/>
      <c r="G100" s="72"/>
      <c r="H100" s="72"/>
      <c r="I100" s="71"/>
      <c r="J100" s="172">
        <f t="shared" si="21"/>
        <v>185000</v>
      </c>
      <c r="K100" s="72">
        <v>185000</v>
      </c>
      <c r="L100" s="72"/>
      <c r="M100" s="72"/>
      <c r="N100" s="72"/>
      <c r="O100" s="72">
        <v>185000</v>
      </c>
      <c r="P100" s="258">
        <f>E100+J100</f>
        <v>185000</v>
      </c>
    </row>
    <row r="101" spans="1:16" s="76" customFormat="1" ht="77.25" thickBot="1">
      <c r="A101" s="240">
        <v>3719800</v>
      </c>
      <c r="B101" s="241">
        <v>9800</v>
      </c>
      <c r="C101" s="242">
        <v>180</v>
      </c>
      <c r="D101" s="246" t="s">
        <v>414</v>
      </c>
      <c r="E101" s="172">
        <f>F101</f>
        <v>50000</v>
      </c>
      <c r="F101" s="243">
        <v>50000</v>
      </c>
      <c r="G101" s="243"/>
      <c r="H101" s="243"/>
      <c r="I101" s="244"/>
      <c r="J101" s="245"/>
      <c r="K101" s="243"/>
      <c r="L101" s="243"/>
      <c r="M101" s="243"/>
      <c r="N101" s="243"/>
      <c r="O101" s="244"/>
      <c r="P101" s="273"/>
    </row>
    <row r="102" spans="1:16" s="65" customFormat="1" ht="12" thickBot="1">
      <c r="A102" s="171" t="s">
        <v>215</v>
      </c>
      <c r="B102" s="171" t="s">
        <v>215</v>
      </c>
      <c r="C102" s="171" t="s">
        <v>215</v>
      </c>
      <c r="D102" s="171" t="s">
        <v>216</v>
      </c>
      <c r="E102" s="275">
        <f t="shared" ref="E102:O102" si="23">E14+E57+E78+E93</f>
        <v>115825572</v>
      </c>
      <c r="F102" s="276">
        <f t="shared" si="23"/>
        <v>115755892</v>
      </c>
      <c r="G102" s="259">
        <f t="shared" si="23"/>
        <v>77001440</v>
      </c>
      <c r="H102" s="259">
        <f t="shared" si="23"/>
        <v>6031879</v>
      </c>
      <c r="I102" s="260">
        <f t="shared" si="23"/>
        <v>0</v>
      </c>
      <c r="J102" s="261">
        <f t="shared" si="23"/>
        <v>5101928.41</v>
      </c>
      <c r="K102" s="259">
        <f t="shared" si="23"/>
        <v>4225848</v>
      </c>
      <c r="L102" s="259">
        <f t="shared" si="23"/>
        <v>876080.41</v>
      </c>
      <c r="M102" s="259">
        <f t="shared" si="23"/>
        <v>108196</v>
      </c>
      <c r="N102" s="259">
        <f t="shared" si="23"/>
        <v>0</v>
      </c>
      <c r="O102" s="262">
        <f t="shared" si="23"/>
        <v>4225848</v>
      </c>
      <c r="P102" s="274">
        <f t="shared" si="15"/>
        <v>120927500.41</v>
      </c>
    </row>
    <row r="103" spans="1:16" ht="0.75" customHeight="1">
      <c r="E103" s="65">
        <v>110597855</v>
      </c>
    </row>
    <row r="104" spans="1:16" hidden="1">
      <c r="E104" s="165">
        <f>E102-E103</f>
        <v>5227717</v>
      </c>
    </row>
    <row r="105" spans="1:16" hidden="1">
      <c r="E105" s="65">
        <v>219718</v>
      </c>
    </row>
    <row r="106" spans="1:16" ht="18.75">
      <c r="A106" s="2"/>
      <c r="B106" s="3"/>
      <c r="C106" s="32" t="s">
        <v>122</v>
      </c>
      <c r="D106" s="32"/>
      <c r="E106" s="177"/>
      <c r="F106" s="32"/>
      <c r="G106" s="32"/>
      <c r="H106" s="32"/>
      <c r="I106" s="32"/>
      <c r="J106" s="336"/>
      <c r="K106" s="336"/>
      <c r="L106" s="336"/>
      <c r="M106" s="64"/>
      <c r="N106" s="322" t="s">
        <v>68</v>
      </c>
      <c r="O106" s="322"/>
    </row>
    <row r="107" spans="1:16" ht="15.75">
      <c r="A107" s="2"/>
      <c r="B107" s="3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63" t="s">
        <v>123</v>
      </c>
      <c r="N107" s="300" t="s">
        <v>124</v>
      </c>
      <c r="O107" s="300"/>
    </row>
  </sheetData>
  <mergeCells count="24"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  <mergeCell ref="N107:O107"/>
    <mergeCell ref="J10:O10"/>
    <mergeCell ref="M11:N11"/>
    <mergeCell ref="O11:O12"/>
    <mergeCell ref="J106:L106"/>
    <mergeCell ref="N106:O106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view="pageBreakPreview" topLeftCell="A68" zoomScale="110" zoomScaleNormal="100" zoomScaleSheetLayoutView="110" workbookViewId="0">
      <selection activeCell="C3" sqref="C3"/>
    </sheetView>
  </sheetViews>
  <sheetFormatPr defaultColWidth="10.6640625" defaultRowHeight="15"/>
  <cols>
    <col min="1" max="1" width="17.6640625" style="84" customWidth="1"/>
    <col min="2" max="2" width="18" style="85" customWidth="1"/>
    <col min="3" max="3" width="71.5" style="83" bestFit="1" customWidth="1"/>
    <col min="4" max="4" width="17.83203125" style="86" customWidth="1"/>
    <col min="5" max="5" width="13.83203125" style="83" bestFit="1" customWidth="1"/>
    <col min="6" max="16384" width="10.6640625" style="83"/>
  </cols>
  <sheetData>
    <row r="1" spans="1:7" ht="18.75">
      <c r="A1" s="361"/>
      <c r="B1" s="361"/>
      <c r="C1" s="119"/>
      <c r="D1" s="119" t="s">
        <v>188</v>
      </c>
    </row>
    <row r="2" spans="1:7" ht="33.75" customHeight="1">
      <c r="A2" s="120"/>
      <c r="B2" s="121"/>
      <c r="C2" s="370" t="s">
        <v>435</v>
      </c>
      <c r="D2" s="371"/>
    </row>
    <row r="3" spans="1:7">
      <c r="A3" s="120"/>
      <c r="B3" s="121"/>
      <c r="C3" s="122"/>
      <c r="D3" s="123"/>
    </row>
    <row r="4" spans="1:7" ht="18.75">
      <c r="A4" s="363" t="s">
        <v>126</v>
      </c>
      <c r="B4" s="363"/>
      <c r="C4" s="363"/>
      <c r="D4" s="364"/>
    </row>
    <row r="5" spans="1:7">
      <c r="A5" s="120"/>
      <c r="B5" s="121"/>
      <c r="C5" s="122"/>
      <c r="D5" s="123"/>
    </row>
    <row r="6" spans="1:7">
      <c r="A6" s="120"/>
      <c r="B6" s="121"/>
      <c r="C6" s="122"/>
      <c r="D6" s="123"/>
    </row>
    <row r="7" spans="1:7">
      <c r="A7" s="120"/>
      <c r="B7" s="121"/>
      <c r="C7" s="124">
        <v>2354000000</v>
      </c>
      <c r="D7" s="123"/>
      <c r="E7" s="87"/>
      <c r="F7" s="87"/>
      <c r="G7" s="87"/>
    </row>
    <row r="8" spans="1:7">
      <c r="C8" s="88" t="s">
        <v>170</v>
      </c>
      <c r="E8" s="89"/>
      <c r="F8" s="89"/>
      <c r="G8" s="89"/>
    </row>
    <row r="11" spans="1:7" ht="18.75">
      <c r="A11" s="365" t="s">
        <v>42</v>
      </c>
      <c r="B11" s="365"/>
      <c r="C11" s="365"/>
      <c r="D11" s="366"/>
    </row>
    <row r="12" spans="1:7">
      <c r="D12" s="86" t="s">
        <v>217</v>
      </c>
    </row>
    <row r="13" spans="1:7" ht="114" customHeight="1">
      <c r="A13" s="90" t="s">
        <v>43</v>
      </c>
      <c r="B13" s="367" t="s">
        <v>63</v>
      </c>
      <c r="C13" s="367"/>
      <c r="D13" s="91" t="s">
        <v>136</v>
      </c>
    </row>
    <row r="14" spans="1:7">
      <c r="A14" s="92">
        <v>1</v>
      </c>
      <c r="B14" s="368">
        <v>2</v>
      </c>
      <c r="C14" s="368"/>
      <c r="D14" s="94">
        <v>3</v>
      </c>
    </row>
    <row r="15" spans="1:7" ht="23.25" customHeight="1">
      <c r="A15" s="369" t="s">
        <v>64</v>
      </c>
      <c r="B15" s="369"/>
      <c r="C15" s="369"/>
      <c r="D15" s="369"/>
    </row>
    <row r="16" spans="1:7">
      <c r="A16" s="92">
        <v>41020100</v>
      </c>
      <c r="B16" s="362" t="s">
        <v>112</v>
      </c>
      <c r="C16" s="362"/>
      <c r="D16" s="178">
        <v>7475600</v>
      </c>
    </row>
    <row r="17" spans="1:4">
      <c r="A17" s="92">
        <v>99000000000</v>
      </c>
      <c r="B17" s="362" t="s">
        <v>44</v>
      </c>
      <c r="C17" s="362" t="s">
        <v>45</v>
      </c>
      <c r="D17" s="179">
        <f>D16</f>
        <v>7475600</v>
      </c>
    </row>
    <row r="18" spans="1:4">
      <c r="A18" s="92">
        <v>41033900</v>
      </c>
      <c r="B18" s="362" t="s">
        <v>116</v>
      </c>
      <c r="C18" s="362"/>
      <c r="D18" s="178">
        <v>38494900</v>
      </c>
    </row>
    <row r="19" spans="1:4">
      <c r="A19" s="92">
        <v>99000000000</v>
      </c>
      <c r="B19" s="362" t="s">
        <v>44</v>
      </c>
      <c r="C19" s="362" t="s">
        <v>45</v>
      </c>
      <c r="D19" s="179">
        <f>D18</f>
        <v>38494900</v>
      </c>
    </row>
    <row r="20" spans="1:4" ht="45" customHeight="1">
      <c r="A20" s="92">
        <v>41034500</v>
      </c>
      <c r="B20" s="376" t="s">
        <v>424</v>
      </c>
      <c r="C20" s="377"/>
      <c r="D20" s="180">
        <v>1045500</v>
      </c>
    </row>
    <row r="21" spans="1:4" ht="18.75" customHeight="1">
      <c r="A21" s="92">
        <v>99000000000</v>
      </c>
      <c r="B21" s="362" t="s">
        <v>44</v>
      </c>
      <c r="C21" s="362" t="s">
        <v>45</v>
      </c>
      <c r="D21" s="180">
        <f>D20</f>
        <v>1045500</v>
      </c>
    </row>
    <row r="22" spans="1:4" ht="31.5" hidden="1" customHeight="1">
      <c r="A22" s="257"/>
      <c r="B22" s="376"/>
      <c r="C22" s="377"/>
      <c r="D22" s="180"/>
    </row>
    <row r="23" spans="1:4" ht="31.5" customHeight="1">
      <c r="A23" s="256">
        <v>41040200</v>
      </c>
      <c r="B23" s="378" t="s">
        <v>117</v>
      </c>
      <c r="C23" s="378"/>
      <c r="D23" s="180">
        <v>1911700</v>
      </c>
    </row>
    <row r="24" spans="1:4">
      <c r="A24" s="181" t="s">
        <v>41</v>
      </c>
      <c r="B24" s="378" t="s">
        <v>294</v>
      </c>
      <c r="C24" s="373"/>
      <c r="D24" s="180">
        <f>D23</f>
        <v>1911700</v>
      </c>
    </row>
    <row r="25" spans="1:4" ht="30" customHeight="1">
      <c r="A25" s="182">
        <v>41051000</v>
      </c>
      <c r="B25" s="362" t="s">
        <v>289</v>
      </c>
      <c r="C25" s="372"/>
      <c r="D25" s="179">
        <v>938025</v>
      </c>
    </row>
    <row r="26" spans="1:4" ht="30" customHeight="1">
      <c r="A26" s="181" t="s">
        <v>41</v>
      </c>
      <c r="B26" s="378" t="s">
        <v>294</v>
      </c>
      <c r="C26" s="373"/>
      <c r="D26" s="179">
        <f>D25</f>
        <v>938025</v>
      </c>
    </row>
    <row r="27" spans="1:4" ht="30" customHeight="1">
      <c r="A27" s="182">
        <v>41051100</v>
      </c>
      <c r="B27" s="379" t="s">
        <v>429</v>
      </c>
      <c r="C27" s="380"/>
      <c r="D27" s="179">
        <v>925000</v>
      </c>
    </row>
    <row r="28" spans="1:4">
      <c r="A28" s="182" t="s">
        <v>41</v>
      </c>
      <c r="B28" s="362" t="s">
        <v>294</v>
      </c>
      <c r="C28" s="373"/>
      <c r="D28" s="179">
        <f>D27</f>
        <v>925000</v>
      </c>
    </row>
    <row r="29" spans="1:4" ht="45" customHeight="1">
      <c r="A29" s="182">
        <v>41051200</v>
      </c>
      <c r="B29" s="362" t="s">
        <v>288</v>
      </c>
      <c r="C29" s="372"/>
      <c r="D29" s="179">
        <v>162110</v>
      </c>
    </row>
    <row r="30" spans="1:4">
      <c r="A30" s="182" t="s">
        <v>41</v>
      </c>
      <c r="B30" s="362" t="s">
        <v>294</v>
      </c>
      <c r="C30" s="373"/>
      <c r="D30" s="179">
        <f>D29</f>
        <v>162110</v>
      </c>
    </row>
    <row r="31" spans="1:4" ht="45" customHeight="1">
      <c r="A31" s="182">
        <v>41051400</v>
      </c>
      <c r="B31" s="362" t="s">
        <v>431</v>
      </c>
      <c r="C31" s="372"/>
      <c r="D31" s="179">
        <v>517855</v>
      </c>
    </row>
    <row r="32" spans="1:4">
      <c r="A32" s="182">
        <v>23100000000</v>
      </c>
      <c r="B32" s="362" t="s">
        <v>294</v>
      </c>
      <c r="C32" s="372"/>
      <c r="D32" s="179">
        <f>D31</f>
        <v>517855</v>
      </c>
    </row>
    <row r="33" spans="1:6">
      <c r="A33" s="182">
        <v>41053900</v>
      </c>
      <c r="B33" s="362" t="s">
        <v>155</v>
      </c>
      <c r="C33" s="372"/>
      <c r="D33" s="179">
        <v>475697</v>
      </c>
    </row>
    <row r="34" spans="1:6">
      <c r="A34" s="182" t="s">
        <v>41</v>
      </c>
      <c r="B34" s="362" t="s">
        <v>294</v>
      </c>
      <c r="C34" s="373"/>
      <c r="D34" s="179">
        <f>D33</f>
        <v>475697</v>
      </c>
    </row>
    <row r="35" spans="1:6" ht="45" customHeight="1">
      <c r="A35" s="182">
        <v>41055000</v>
      </c>
      <c r="B35" s="362" t="s">
        <v>295</v>
      </c>
      <c r="C35" s="372"/>
      <c r="D35" s="179">
        <v>323214</v>
      </c>
    </row>
    <row r="36" spans="1:6">
      <c r="A36" s="182" t="s">
        <v>41</v>
      </c>
      <c r="B36" s="362" t="s">
        <v>294</v>
      </c>
      <c r="C36" s="372"/>
      <c r="D36" s="179">
        <f>D35</f>
        <v>323214</v>
      </c>
    </row>
    <row r="37" spans="1:6">
      <c r="A37" s="92">
        <v>41053900</v>
      </c>
      <c r="B37" s="362" t="s">
        <v>155</v>
      </c>
      <c r="C37" s="362"/>
      <c r="D37" s="95">
        <f>D39+D46+D68</f>
        <v>1373686</v>
      </c>
    </row>
    <row r="38" spans="1:6">
      <c r="A38" s="92"/>
      <c r="B38" s="381" t="s">
        <v>296</v>
      </c>
      <c r="C38" s="381"/>
      <c r="D38" s="179"/>
      <c r="F38" s="83">
        <f>D37+D33</f>
        <v>1849383</v>
      </c>
    </row>
    <row r="39" spans="1:6">
      <c r="A39" s="184">
        <v>23531000000</v>
      </c>
      <c r="B39" s="384" t="s">
        <v>39</v>
      </c>
      <c r="C39" s="385"/>
      <c r="D39" s="179">
        <f>D40+D41+D43+D44+D45+D42</f>
        <v>399893</v>
      </c>
    </row>
    <row r="40" spans="1:6" ht="28.5" customHeight="1">
      <c r="A40" s="92"/>
      <c r="B40" s="362" t="s">
        <v>398</v>
      </c>
      <c r="C40" s="362"/>
      <c r="D40" s="179">
        <v>240000</v>
      </c>
    </row>
    <row r="41" spans="1:6" ht="30.75" customHeight="1">
      <c r="A41" s="92"/>
      <c r="B41" s="362" t="s">
        <v>398</v>
      </c>
      <c r="C41" s="362"/>
      <c r="D41" s="179">
        <v>15140</v>
      </c>
    </row>
    <row r="42" spans="1:6" ht="53.25" customHeight="1">
      <c r="A42" s="92"/>
      <c r="B42" s="362" t="s">
        <v>406</v>
      </c>
      <c r="C42" s="362"/>
      <c r="D42" s="179">
        <v>32067</v>
      </c>
    </row>
    <row r="43" spans="1:6">
      <c r="A43" s="92"/>
      <c r="B43" s="362" t="s">
        <v>297</v>
      </c>
      <c r="C43" s="362"/>
      <c r="D43" s="179">
        <v>37900</v>
      </c>
    </row>
    <row r="44" spans="1:6">
      <c r="A44" s="183"/>
      <c r="B44" s="382" t="s">
        <v>298</v>
      </c>
      <c r="C44" s="383"/>
      <c r="D44" s="178">
        <v>63858</v>
      </c>
    </row>
    <row r="45" spans="1:6">
      <c r="A45" s="184"/>
      <c r="B45" s="376" t="s">
        <v>299</v>
      </c>
      <c r="C45" s="388"/>
      <c r="D45" s="179">
        <v>10928</v>
      </c>
    </row>
    <row r="46" spans="1:6" ht="15" customHeight="1">
      <c r="A46" s="186">
        <v>23557000000</v>
      </c>
      <c r="B46" s="374" t="s">
        <v>40</v>
      </c>
      <c r="C46" s="375"/>
      <c r="D46" s="179">
        <f>D48+D49+D51+D52+D53</f>
        <v>761567</v>
      </c>
    </row>
    <row r="47" spans="1:6">
      <c r="A47" s="185"/>
      <c r="B47" s="381" t="s">
        <v>296</v>
      </c>
      <c r="C47" s="381"/>
      <c r="D47" s="179"/>
    </row>
    <row r="48" spans="1:6" ht="33.75" customHeight="1">
      <c r="A48" s="185"/>
      <c r="B48" s="362" t="s">
        <v>398</v>
      </c>
      <c r="C48" s="362"/>
      <c r="D48" s="179">
        <v>638840</v>
      </c>
    </row>
    <row r="49" spans="1:4" ht="28.5" customHeight="1">
      <c r="A49" s="185"/>
      <c r="B49" s="362" t="s">
        <v>398</v>
      </c>
      <c r="C49" s="362"/>
      <c r="D49" s="179">
        <v>15140</v>
      </c>
    </row>
    <row r="50" spans="1:4" ht="15" hidden="1" customHeight="1">
      <c r="A50" s="185"/>
      <c r="B50" s="362"/>
      <c r="C50" s="362"/>
      <c r="D50" s="179"/>
    </row>
    <row r="51" spans="1:4">
      <c r="A51" s="185"/>
      <c r="B51" s="362" t="s">
        <v>297</v>
      </c>
      <c r="C51" s="362"/>
      <c r="D51" s="179">
        <v>75030</v>
      </c>
    </row>
    <row r="52" spans="1:4" hidden="1">
      <c r="A52" s="184"/>
      <c r="B52" s="382" t="s">
        <v>298</v>
      </c>
      <c r="C52" s="383"/>
      <c r="D52" s="179"/>
    </row>
    <row r="53" spans="1:4" ht="16.5" customHeight="1">
      <c r="A53" s="186"/>
      <c r="B53" s="376" t="s">
        <v>299</v>
      </c>
      <c r="C53" s="388"/>
      <c r="D53" s="179">
        <v>32557</v>
      </c>
    </row>
    <row r="54" spans="1:4" ht="1.5" hidden="1" customHeight="1">
      <c r="A54" s="92"/>
      <c r="B54" s="376"/>
      <c r="C54" s="388"/>
      <c r="D54" s="179"/>
    </row>
    <row r="55" spans="1:4" ht="31.5" hidden="1" customHeight="1">
      <c r="A55" s="186"/>
      <c r="B55" s="374"/>
      <c r="C55" s="375"/>
      <c r="D55" s="179"/>
    </row>
    <row r="56" spans="1:4" ht="31.5" hidden="1" customHeight="1">
      <c r="A56" s="186"/>
      <c r="B56" s="374"/>
      <c r="C56" s="375"/>
      <c r="D56" s="179"/>
    </row>
    <row r="57" spans="1:4" ht="31.5" hidden="1" customHeight="1">
      <c r="A57" s="98">
        <v>23531000000</v>
      </c>
      <c r="B57" s="386" t="s">
        <v>39</v>
      </c>
      <c r="C57" s="387"/>
      <c r="D57" s="179"/>
    </row>
    <row r="58" spans="1:4" ht="31.5" hidden="1" customHeight="1">
      <c r="A58" s="92"/>
      <c r="B58" s="362" t="s">
        <v>47</v>
      </c>
      <c r="C58" s="362"/>
      <c r="D58" s="179"/>
    </row>
    <row r="59" spans="1:4" ht="31.5" hidden="1" customHeight="1">
      <c r="A59" s="186"/>
      <c r="B59" s="374"/>
      <c r="C59" s="375"/>
      <c r="D59" s="179"/>
    </row>
    <row r="60" spans="1:4" ht="31.5" hidden="1" customHeight="1">
      <c r="A60" s="186"/>
      <c r="B60" s="374"/>
      <c r="C60" s="375"/>
      <c r="D60" s="179"/>
    </row>
    <row r="61" spans="1:4" ht="31.5" hidden="1" customHeight="1">
      <c r="A61" s="98">
        <v>23557000000</v>
      </c>
      <c r="B61" s="386" t="s">
        <v>40</v>
      </c>
      <c r="C61" s="387"/>
      <c r="D61" s="179"/>
    </row>
    <row r="62" spans="1:4" ht="31.5" hidden="1" customHeight="1">
      <c r="A62" s="126"/>
      <c r="B62" s="374"/>
      <c r="C62" s="375"/>
      <c r="D62" s="179"/>
    </row>
    <row r="63" spans="1:4" ht="0.75" hidden="1" customHeight="1">
      <c r="A63" s="126"/>
      <c r="B63" s="374"/>
      <c r="C63" s="375"/>
      <c r="D63" s="95"/>
    </row>
    <row r="64" spans="1:4" ht="31.5" hidden="1" customHeight="1">
      <c r="A64" s="126"/>
      <c r="B64" s="374"/>
      <c r="C64" s="375"/>
      <c r="D64" s="95"/>
    </row>
    <row r="65" spans="1:4" ht="31.5" hidden="1" customHeight="1">
      <c r="A65" s="126"/>
      <c r="B65" s="374"/>
      <c r="C65" s="375"/>
      <c r="D65" s="95"/>
    </row>
    <row r="66" spans="1:4" ht="31.5" hidden="1" customHeight="1">
      <c r="A66" s="126"/>
      <c r="B66" s="374"/>
      <c r="C66" s="375"/>
      <c r="D66" s="95"/>
    </row>
    <row r="67" spans="1:4" ht="31.5" hidden="1" customHeight="1">
      <c r="A67" s="126"/>
      <c r="B67" s="374"/>
      <c r="C67" s="375"/>
      <c r="D67" s="95"/>
    </row>
    <row r="68" spans="1:4" ht="31.5" customHeight="1">
      <c r="A68" s="126">
        <v>23534000000</v>
      </c>
      <c r="B68" s="374" t="s">
        <v>399</v>
      </c>
      <c r="C68" s="375"/>
      <c r="D68" s="95">
        <f>D70+D71+D72</f>
        <v>212226</v>
      </c>
    </row>
    <row r="69" spans="1:4" ht="14.25" customHeight="1">
      <c r="A69" s="126"/>
      <c r="B69" s="381" t="s">
        <v>296</v>
      </c>
      <c r="C69" s="381"/>
      <c r="D69" s="95"/>
    </row>
    <row r="70" spans="1:4" ht="31.5" customHeight="1">
      <c r="A70" s="126"/>
      <c r="B70" s="362" t="s">
        <v>398</v>
      </c>
      <c r="C70" s="362"/>
      <c r="D70" s="95">
        <v>18293</v>
      </c>
    </row>
    <row r="71" spans="1:4" ht="31.5" customHeight="1">
      <c r="A71" s="126"/>
      <c r="B71" s="362" t="s">
        <v>398</v>
      </c>
      <c r="C71" s="362"/>
      <c r="D71" s="95">
        <v>15140</v>
      </c>
    </row>
    <row r="72" spans="1:4" ht="31.5" customHeight="1">
      <c r="A72" s="126"/>
      <c r="B72" s="393" t="s">
        <v>397</v>
      </c>
      <c r="C72" s="394"/>
      <c r="D72" s="95">
        <v>178793</v>
      </c>
    </row>
    <row r="73" spans="1:4" ht="14.25" customHeight="1">
      <c r="A73" s="92"/>
      <c r="B73" s="362" t="s">
        <v>290</v>
      </c>
      <c r="C73" s="362"/>
      <c r="D73" s="95">
        <f>D17+D19+D24+D28+D30+D34+D36+D46+D39+D68+D26+D21+D32</f>
        <v>53643287</v>
      </c>
    </row>
    <row r="74" spans="1:4" ht="1.5" hidden="1" customHeight="1">
      <c r="A74" s="369" t="s">
        <v>48</v>
      </c>
      <c r="B74" s="369"/>
      <c r="C74" s="369"/>
      <c r="D74" s="369"/>
    </row>
    <row r="75" spans="1:4" ht="22.5" hidden="1" customHeight="1">
      <c r="A75" s="97" t="s">
        <v>46</v>
      </c>
      <c r="B75" s="389" t="s">
        <v>49</v>
      </c>
      <c r="C75" s="390"/>
      <c r="D75" s="95"/>
    </row>
    <row r="76" spans="1:4" hidden="1">
      <c r="A76" s="97" t="s">
        <v>46</v>
      </c>
      <c r="B76" s="389" t="s">
        <v>50</v>
      </c>
      <c r="C76" s="389" t="s">
        <v>45</v>
      </c>
      <c r="D76" s="96"/>
    </row>
    <row r="77" spans="1:4" hidden="1">
      <c r="A77" s="97"/>
      <c r="B77" s="391"/>
      <c r="C77" s="392"/>
      <c r="D77" s="96"/>
    </row>
    <row r="78" spans="1:4" hidden="1">
      <c r="A78" s="97"/>
      <c r="B78" s="391"/>
      <c r="C78" s="392"/>
      <c r="D78" s="96"/>
    </row>
    <row r="79" spans="1:4" hidden="1">
      <c r="A79" s="97"/>
      <c r="B79" s="391"/>
      <c r="C79" s="392"/>
      <c r="D79" s="96"/>
    </row>
    <row r="80" spans="1:4" hidden="1">
      <c r="A80" s="97"/>
      <c r="B80" s="391"/>
      <c r="C80" s="392"/>
      <c r="D80" s="96"/>
    </row>
    <row r="81" spans="1:5" hidden="1">
      <c r="A81" s="97"/>
      <c r="B81" s="391"/>
      <c r="C81" s="392"/>
      <c r="D81" s="96"/>
    </row>
    <row r="82" spans="1:5" hidden="1">
      <c r="A82" s="97"/>
      <c r="B82" s="391"/>
      <c r="C82" s="392"/>
      <c r="D82" s="96"/>
    </row>
    <row r="83" spans="1:5" hidden="1">
      <c r="A83" s="92" t="s">
        <v>215</v>
      </c>
      <c r="B83" s="395" t="s">
        <v>51</v>
      </c>
      <c r="C83" s="395"/>
      <c r="D83" s="99"/>
    </row>
    <row r="84" spans="1:5" hidden="1">
      <c r="A84" s="92" t="s">
        <v>215</v>
      </c>
      <c r="B84" s="396" t="s">
        <v>52</v>
      </c>
      <c r="C84" s="396"/>
      <c r="D84" s="100"/>
    </row>
    <row r="85" spans="1:5" ht="27" customHeight="1">
      <c r="A85" s="92" t="s">
        <v>215</v>
      </c>
      <c r="B85" s="396" t="s">
        <v>53</v>
      </c>
      <c r="C85" s="396"/>
      <c r="D85" s="100"/>
    </row>
    <row r="86" spans="1:5">
      <c r="A86" s="101"/>
      <c r="B86" s="102"/>
      <c r="C86" s="102"/>
      <c r="D86" s="103"/>
    </row>
    <row r="87" spans="1:5" ht="23.25" customHeight="1">
      <c r="A87" s="397" t="s">
        <v>54</v>
      </c>
      <c r="B87" s="397"/>
      <c r="C87" s="397"/>
      <c r="D87" s="398"/>
      <c r="E87" s="104"/>
    </row>
    <row r="88" spans="1:5" hidden="1">
      <c r="A88" s="101"/>
      <c r="B88" s="102"/>
      <c r="C88" s="104"/>
      <c r="D88" s="105" t="s">
        <v>217</v>
      </c>
      <c r="E88" s="104"/>
    </row>
    <row r="89" spans="1:5" ht="114" hidden="1" customHeight="1">
      <c r="A89" s="90" t="s">
        <v>55</v>
      </c>
      <c r="B89" s="90" t="s">
        <v>181</v>
      </c>
      <c r="C89" s="90" t="s">
        <v>65</v>
      </c>
      <c r="D89" s="91" t="s">
        <v>136</v>
      </c>
    </row>
    <row r="90" spans="1:5" hidden="1">
      <c r="A90" s="92">
        <v>1</v>
      </c>
      <c r="B90" s="93">
        <v>2</v>
      </c>
      <c r="C90" s="106">
        <v>3</v>
      </c>
      <c r="D90" s="94">
        <v>4</v>
      </c>
    </row>
    <row r="91" spans="1:5" hidden="1">
      <c r="A91" s="399" t="s">
        <v>56</v>
      </c>
      <c r="B91" s="399"/>
      <c r="C91" s="399"/>
      <c r="D91" s="399"/>
    </row>
    <row r="92" spans="1:5" hidden="1">
      <c r="A92" s="97" t="s">
        <v>46</v>
      </c>
      <c r="B92" s="97" t="s">
        <v>46</v>
      </c>
      <c r="C92" s="108" t="s">
        <v>57</v>
      </c>
      <c r="D92" s="107"/>
    </row>
    <row r="93" spans="1:5" hidden="1">
      <c r="A93" s="97" t="s">
        <v>46</v>
      </c>
      <c r="B93" s="97" t="s">
        <v>46</v>
      </c>
      <c r="C93" s="109" t="s">
        <v>58</v>
      </c>
      <c r="D93" s="107"/>
    </row>
    <row r="94" spans="1:5" s="111" customFormat="1" hidden="1">
      <c r="A94" s="97" t="s">
        <v>46</v>
      </c>
      <c r="B94" s="97" t="s">
        <v>46</v>
      </c>
      <c r="C94" s="108" t="s">
        <v>59</v>
      </c>
      <c r="D94" s="110"/>
    </row>
    <row r="95" spans="1:5" hidden="1">
      <c r="A95" s="97" t="s">
        <v>46</v>
      </c>
      <c r="B95" s="97" t="s">
        <v>46</v>
      </c>
      <c r="C95" s="109" t="s">
        <v>60</v>
      </c>
      <c r="D95" s="112"/>
    </row>
    <row r="96" spans="1:5" hidden="1">
      <c r="A96" s="369" t="s">
        <v>61</v>
      </c>
      <c r="B96" s="369"/>
      <c r="C96" s="369"/>
      <c r="D96" s="369"/>
    </row>
    <row r="97" spans="1:6" hidden="1">
      <c r="A97" s="97" t="s">
        <v>46</v>
      </c>
      <c r="B97" s="97" t="s">
        <v>46</v>
      </c>
      <c r="C97" s="108" t="s">
        <v>57</v>
      </c>
      <c r="D97" s="112"/>
    </row>
    <row r="98" spans="1:6" hidden="1">
      <c r="A98" s="97" t="s">
        <v>46</v>
      </c>
      <c r="B98" s="97" t="s">
        <v>46</v>
      </c>
      <c r="C98" s="109" t="s">
        <v>58</v>
      </c>
      <c r="D98" s="112"/>
    </row>
    <row r="99" spans="1:6" s="116" customFormat="1" ht="22.5" hidden="1" customHeight="1">
      <c r="A99" s="113" t="s">
        <v>215</v>
      </c>
      <c r="B99" s="114" t="s">
        <v>215</v>
      </c>
      <c r="C99" s="115" t="s">
        <v>62</v>
      </c>
      <c r="D99" s="100"/>
      <c r="F99" s="117"/>
    </row>
    <row r="100" spans="1:6" s="116" customFormat="1" hidden="1">
      <c r="A100" s="92" t="s">
        <v>215</v>
      </c>
      <c r="B100" s="93" t="s">
        <v>215</v>
      </c>
      <c r="C100" s="118" t="s">
        <v>52</v>
      </c>
      <c r="D100" s="100"/>
      <c r="F100" s="117"/>
    </row>
    <row r="101" spans="1:6" hidden="1">
      <c r="A101" s="92" t="s">
        <v>215</v>
      </c>
      <c r="B101" s="93" t="s">
        <v>215</v>
      </c>
      <c r="C101" s="118" t="s">
        <v>53</v>
      </c>
      <c r="D101" s="100"/>
    </row>
    <row r="102" spans="1:6">
      <c r="A102" s="101"/>
      <c r="B102" s="102"/>
      <c r="C102" s="104"/>
      <c r="D102" s="105"/>
    </row>
    <row r="103" spans="1:6">
      <c r="B103" s="85" t="s">
        <v>122</v>
      </c>
      <c r="D103" s="125" t="s">
        <v>66</v>
      </c>
    </row>
    <row r="104" spans="1:6">
      <c r="D104" s="86" t="s">
        <v>67</v>
      </c>
    </row>
  </sheetData>
  <mergeCells count="80">
    <mergeCell ref="A96:D96"/>
    <mergeCell ref="B76:C76"/>
    <mergeCell ref="B83:C83"/>
    <mergeCell ref="B84:C84"/>
    <mergeCell ref="A87:D87"/>
    <mergeCell ref="B81:C81"/>
    <mergeCell ref="A91:D91"/>
    <mergeCell ref="B85:C85"/>
    <mergeCell ref="B75:C75"/>
    <mergeCell ref="B67:C67"/>
    <mergeCell ref="B66:C66"/>
    <mergeCell ref="B82:C82"/>
    <mergeCell ref="B80:C80"/>
    <mergeCell ref="B79:C79"/>
    <mergeCell ref="B78:C78"/>
    <mergeCell ref="B73:C73"/>
    <mergeCell ref="B71:C71"/>
    <mergeCell ref="B77:C77"/>
    <mergeCell ref="B72:C72"/>
    <mergeCell ref="A74:D74"/>
    <mergeCell ref="B52:C52"/>
    <mergeCell ref="B53:C53"/>
    <mergeCell ref="B57:C57"/>
    <mergeCell ref="B70:C70"/>
    <mergeCell ref="B62:C62"/>
    <mergeCell ref="B63:C63"/>
    <mergeCell ref="B65:C65"/>
    <mergeCell ref="B68:C68"/>
    <mergeCell ref="B64:C64"/>
    <mergeCell ref="B69:C69"/>
    <mergeCell ref="B39:C39"/>
    <mergeCell ref="B47:C47"/>
    <mergeCell ref="B41:C41"/>
    <mergeCell ref="B61:C61"/>
    <mergeCell ref="B60:C60"/>
    <mergeCell ref="B54:C54"/>
    <mergeCell ref="B45:C45"/>
    <mergeCell ref="B43:C43"/>
    <mergeCell ref="B56:C56"/>
    <mergeCell ref="B59:C59"/>
    <mergeCell ref="B48:C48"/>
    <mergeCell ref="B49:C49"/>
    <mergeCell ref="B50:C50"/>
    <mergeCell ref="B58:C58"/>
    <mergeCell ref="B51:C51"/>
    <mergeCell ref="B55:C55"/>
    <mergeCell ref="B46:C46"/>
    <mergeCell ref="B20:C20"/>
    <mergeCell ref="B26:C26"/>
    <mergeCell ref="B27:C27"/>
    <mergeCell ref="B21:C21"/>
    <mergeCell ref="B22:C22"/>
    <mergeCell ref="B23:C23"/>
    <mergeCell ref="B24:C24"/>
    <mergeCell ref="B40:C40"/>
    <mergeCell ref="B38:C38"/>
    <mergeCell ref="B28:C28"/>
    <mergeCell ref="B44:C44"/>
    <mergeCell ref="B42:C42"/>
    <mergeCell ref="B31:C31"/>
    <mergeCell ref="B32:C32"/>
    <mergeCell ref="B37:C37"/>
    <mergeCell ref="B17:C17"/>
    <mergeCell ref="B25:C25"/>
    <mergeCell ref="B19:C19"/>
    <mergeCell ref="B36:C36"/>
    <mergeCell ref="B35:C35"/>
    <mergeCell ref="B33:C33"/>
    <mergeCell ref="B29:C29"/>
    <mergeCell ref="B34:C34"/>
    <mergeCell ref="B30:C30"/>
    <mergeCell ref="B18:C18"/>
    <mergeCell ref="A1:B1"/>
    <mergeCell ref="B16:C16"/>
    <mergeCell ref="A4:D4"/>
    <mergeCell ref="A11:D11"/>
    <mergeCell ref="B13:C13"/>
    <mergeCell ref="B14:C14"/>
    <mergeCell ref="A15:D15"/>
    <mergeCell ref="C2:D2"/>
  </mergeCells>
  <phoneticPr fontId="21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89" fitToHeight="100" orientation="portrait" r:id="rId1"/>
  <headerFooter alignWithMargins="0"/>
  <rowBreaks count="1" manualBreakCount="1">
    <brk id="3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view="pageBreakPreview" topLeftCell="C30" zoomScale="60" zoomScaleNormal="100" workbookViewId="0">
      <selection activeCell="H44" sqref="H44:I44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6.83203125" style="46" customWidth="1"/>
    <col min="4" max="4" width="54.33203125" style="46" customWidth="1"/>
    <col min="5" max="5" width="56.83203125" style="46" customWidth="1"/>
    <col min="6" max="6" width="35" style="46" customWidth="1"/>
    <col min="7" max="7" width="22.5" style="46" customWidth="1"/>
    <col min="8" max="8" width="20.83203125" style="46" customWidth="1"/>
    <col min="9" max="10" width="16.83203125" style="46" bestFit="1" customWidth="1"/>
    <col min="11" max="16384" width="10.6640625" style="46"/>
  </cols>
  <sheetData>
    <row r="1" spans="1:11" ht="39.75" customHeight="1">
      <c r="A1" s="159"/>
      <c r="B1" s="159"/>
      <c r="C1" s="159"/>
      <c r="D1" s="159"/>
      <c r="E1" s="159"/>
      <c r="F1" s="159"/>
      <c r="G1" s="159"/>
      <c r="H1" s="406" t="s">
        <v>69</v>
      </c>
      <c r="I1" s="406"/>
      <c r="J1" s="406"/>
      <c r="K1" s="127"/>
    </row>
    <row r="2" spans="1:11" ht="31.5" customHeight="1">
      <c r="A2" s="128"/>
      <c r="B2" s="128"/>
      <c r="C2" s="128"/>
      <c r="D2" s="128"/>
      <c r="E2" s="160"/>
      <c r="F2" s="160"/>
      <c r="G2" s="407" t="s">
        <v>434</v>
      </c>
      <c r="H2" s="408"/>
      <c r="I2" s="408"/>
      <c r="J2" s="408"/>
      <c r="K2" s="129"/>
    </row>
    <row r="3" spans="1:11" ht="18.75">
      <c r="A3" s="410" t="s">
        <v>70</v>
      </c>
      <c r="B3" s="410"/>
      <c r="C3" s="410"/>
      <c r="D3" s="410"/>
      <c r="E3" s="410"/>
      <c r="F3" s="410"/>
      <c r="G3" s="410"/>
      <c r="H3" s="410"/>
      <c r="I3" s="410"/>
      <c r="J3" s="410"/>
      <c r="K3" s="129"/>
    </row>
    <row r="4" spans="1:11" ht="18.75">
      <c r="A4" s="411">
        <v>2354000000</v>
      </c>
      <c r="B4" s="411"/>
      <c r="C4" s="130"/>
      <c r="D4" s="130"/>
      <c r="E4" s="130"/>
      <c r="F4" s="130"/>
      <c r="G4" s="130"/>
      <c r="H4" s="130"/>
      <c r="I4" s="130"/>
      <c r="J4" s="130"/>
      <c r="K4" s="129"/>
    </row>
    <row r="5" spans="1:11" ht="18.75">
      <c r="A5" s="409" t="s">
        <v>170</v>
      </c>
      <c r="B5" s="409"/>
      <c r="C5" s="131"/>
      <c r="D5" s="131"/>
      <c r="E5" s="132"/>
      <c r="F5" s="132"/>
      <c r="G5" s="132"/>
      <c r="H5" s="132"/>
      <c r="I5" s="133"/>
      <c r="J5" s="134" t="s">
        <v>128</v>
      </c>
      <c r="K5" s="129"/>
    </row>
    <row r="6" spans="1:11" ht="15.75">
      <c r="A6" s="412" t="s">
        <v>194</v>
      </c>
      <c r="B6" s="412" t="s">
        <v>195</v>
      </c>
      <c r="C6" s="404" t="s">
        <v>180</v>
      </c>
      <c r="D6" s="404" t="s">
        <v>196</v>
      </c>
      <c r="E6" s="401" t="s">
        <v>164</v>
      </c>
      <c r="F6" s="401" t="s">
        <v>165</v>
      </c>
      <c r="G6" s="401" t="s">
        <v>136</v>
      </c>
      <c r="H6" s="404" t="s">
        <v>144</v>
      </c>
      <c r="I6" s="416" t="s">
        <v>145</v>
      </c>
      <c r="J6" s="417"/>
      <c r="K6" s="129"/>
    </row>
    <row r="7" spans="1:11" ht="144" customHeight="1">
      <c r="A7" s="413"/>
      <c r="B7" s="413"/>
      <c r="C7" s="405"/>
      <c r="D7" s="405"/>
      <c r="E7" s="402"/>
      <c r="F7" s="402"/>
      <c r="G7" s="402"/>
      <c r="H7" s="415"/>
      <c r="I7" s="137" t="s">
        <v>136</v>
      </c>
      <c r="J7" s="137" t="s">
        <v>163</v>
      </c>
      <c r="K7" s="129"/>
    </row>
    <row r="8" spans="1:11" ht="15.75">
      <c r="A8" s="138">
        <v>1</v>
      </c>
      <c r="B8" s="138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7">
        <v>9</v>
      </c>
      <c r="J8" s="137">
        <v>10</v>
      </c>
      <c r="K8" s="129"/>
    </row>
    <row r="9" spans="1:11" ht="34.5" customHeight="1">
      <c r="A9" s="139" t="s">
        <v>71</v>
      </c>
      <c r="B9" s="139" t="s">
        <v>72</v>
      </c>
      <c r="C9" s="139"/>
      <c r="D9" s="140" t="s">
        <v>22</v>
      </c>
      <c r="E9" s="141"/>
      <c r="F9" s="141"/>
      <c r="G9" s="278">
        <f>H9+I9</f>
        <v>12303434.41</v>
      </c>
      <c r="H9" s="278">
        <f>SUM(H10:H32)</f>
        <v>12071794</v>
      </c>
      <c r="I9" s="278">
        <f>SUM(I10:I32)</f>
        <v>231640.41</v>
      </c>
      <c r="J9" s="278">
        <f>SUM(J10:J32)</f>
        <v>192000</v>
      </c>
      <c r="K9" s="142"/>
    </row>
    <row r="10" spans="1:11" ht="53.25" customHeight="1">
      <c r="A10" s="139" t="s">
        <v>374</v>
      </c>
      <c r="B10" s="139" t="s">
        <v>375</v>
      </c>
      <c r="C10" s="139" t="s">
        <v>376</v>
      </c>
      <c r="D10" s="209" t="s">
        <v>276</v>
      </c>
      <c r="E10" s="145" t="s">
        <v>327</v>
      </c>
      <c r="F10" s="145" t="s">
        <v>326</v>
      </c>
      <c r="G10" s="278">
        <f>H10</f>
        <v>10000</v>
      </c>
      <c r="H10" s="278">
        <v>10000</v>
      </c>
      <c r="I10" s="278"/>
      <c r="J10" s="278"/>
      <c r="K10" s="142"/>
    </row>
    <row r="11" spans="1:11" ht="34.5" customHeight="1">
      <c r="A11" s="139" t="s">
        <v>320</v>
      </c>
      <c r="B11" s="139" t="s">
        <v>321</v>
      </c>
      <c r="C11" s="139" t="s">
        <v>127</v>
      </c>
      <c r="D11" s="143" t="s">
        <v>156</v>
      </c>
      <c r="E11" s="144" t="s">
        <v>370</v>
      </c>
      <c r="F11" s="145" t="s">
        <v>337</v>
      </c>
      <c r="G11" s="278">
        <f t="shared" ref="G11:G32" si="0">H11+I11</f>
        <v>0</v>
      </c>
      <c r="H11" s="278"/>
      <c r="I11" s="278"/>
      <c r="J11" s="279"/>
      <c r="K11" s="142"/>
    </row>
    <row r="12" spans="1:11" ht="47.25" customHeight="1">
      <c r="A12" s="139" t="s">
        <v>74</v>
      </c>
      <c r="B12" s="139" t="s">
        <v>75</v>
      </c>
      <c r="C12" s="139" t="s">
        <v>167</v>
      </c>
      <c r="D12" s="146" t="s">
        <v>168</v>
      </c>
      <c r="E12" s="145" t="s">
        <v>327</v>
      </c>
      <c r="F12" s="145" t="s">
        <v>326</v>
      </c>
      <c r="G12" s="278">
        <f t="shared" si="0"/>
        <v>321498.40999999997</v>
      </c>
      <c r="H12" s="278">
        <f>дод.3!E40</f>
        <v>321498.40999999997</v>
      </c>
      <c r="I12" s="279"/>
      <c r="J12" s="279"/>
      <c r="K12" s="129"/>
    </row>
    <row r="13" spans="1:11" ht="1.5" hidden="1" customHeight="1">
      <c r="A13" s="139" t="s">
        <v>78</v>
      </c>
      <c r="B13" s="139" t="s">
        <v>79</v>
      </c>
      <c r="C13" s="139" t="s">
        <v>80</v>
      </c>
      <c r="D13" s="143" t="s">
        <v>169</v>
      </c>
      <c r="E13" s="145" t="s">
        <v>76</v>
      </c>
      <c r="F13" s="145" t="s">
        <v>77</v>
      </c>
      <c r="G13" s="278">
        <f t="shared" si="0"/>
        <v>0</v>
      </c>
      <c r="H13" s="278"/>
      <c r="I13" s="279"/>
      <c r="J13" s="279"/>
      <c r="K13" s="129"/>
    </row>
    <row r="14" spans="1:11" ht="47.25">
      <c r="A14" s="139" t="s">
        <v>24</v>
      </c>
      <c r="B14" s="139" t="s">
        <v>25</v>
      </c>
      <c r="C14" s="139" t="s">
        <v>26</v>
      </c>
      <c r="D14" s="143" t="s">
        <v>20</v>
      </c>
      <c r="E14" s="145" t="s">
        <v>327</v>
      </c>
      <c r="F14" s="145" t="s">
        <v>326</v>
      </c>
      <c r="G14" s="278">
        <f t="shared" si="0"/>
        <v>1990080</v>
      </c>
      <c r="H14" s="278">
        <f>дод.3!E42</f>
        <v>1798080</v>
      </c>
      <c r="I14" s="279">
        <f>дод.3!J42</f>
        <v>192000</v>
      </c>
      <c r="J14" s="279">
        <f>дод.3!O42</f>
        <v>192000</v>
      </c>
      <c r="K14" s="129"/>
    </row>
    <row r="15" spans="1:11" ht="49.5" customHeight="1">
      <c r="A15" s="139" t="s">
        <v>27</v>
      </c>
      <c r="B15" s="147">
        <v>6017</v>
      </c>
      <c r="C15" s="139" t="s">
        <v>26</v>
      </c>
      <c r="D15" s="148" t="s">
        <v>29</v>
      </c>
      <c r="E15" s="145" t="s">
        <v>327</v>
      </c>
      <c r="F15" s="145" t="s">
        <v>326</v>
      </c>
      <c r="G15" s="278">
        <f t="shared" si="0"/>
        <v>691255</v>
      </c>
      <c r="H15" s="278">
        <f>дод.3!E43</f>
        <v>691255</v>
      </c>
      <c r="I15" s="279"/>
      <c r="J15" s="279"/>
      <c r="K15" s="149"/>
    </row>
    <row r="16" spans="1:11" ht="48">
      <c r="A16" s="139" t="s">
        <v>30</v>
      </c>
      <c r="B16" s="147">
        <v>6030</v>
      </c>
      <c r="C16" s="139" t="s">
        <v>26</v>
      </c>
      <c r="D16" s="146" t="s">
        <v>21</v>
      </c>
      <c r="E16" s="145" t="s">
        <v>327</v>
      </c>
      <c r="F16" s="145" t="s">
        <v>326</v>
      </c>
      <c r="G16" s="278">
        <f t="shared" si="0"/>
        <v>3796500</v>
      </c>
      <c r="H16" s="278">
        <f>дод.3!E44</f>
        <v>3796500</v>
      </c>
      <c r="I16" s="279"/>
      <c r="J16" s="279"/>
      <c r="K16" s="149"/>
    </row>
    <row r="17" spans="1:11" ht="48">
      <c r="A17" s="139" t="s">
        <v>419</v>
      </c>
      <c r="B17" s="147">
        <v>7461</v>
      </c>
      <c r="C17" s="139" t="s">
        <v>420</v>
      </c>
      <c r="D17" s="143" t="s">
        <v>418</v>
      </c>
      <c r="E17" s="145" t="s">
        <v>327</v>
      </c>
      <c r="F17" s="145" t="s">
        <v>326</v>
      </c>
      <c r="G17" s="278">
        <f>H17+I17</f>
        <v>226664</v>
      </c>
      <c r="H17" s="278">
        <f>дод.3!E46</f>
        <v>187023.59</v>
      </c>
      <c r="I17" s="280">
        <f>дод.3!J46</f>
        <v>39640.410000000003</v>
      </c>
      <c r="J17" s="279"/>
      <c r="K17" s="149"/>
    </row>
    <row r="18" spans="1:11" ht="53.25" customHeight="1">
      <c r="A18" s="139" t="s">
        <v>201</v>
      </c>
      <c r="B18" s="147">
        <v>7693</v>
      </c>
      <c r="C18" s="139" t="s">
        <v>176</v>
      </c>
      <c r="D18" s="143" t="s">
        <v>81</v>
      </c>
      <c r="E18" s="145" t="s">
        <v>348</v>
      </c>
      <c r="F18" s="145" t="s">
        <v>82</v>
      </c>
      <c r="G18" s="278">
        <f t="shared" si="0"/>
        <v>241070</v>
      </c>
      <c r="H18" s="278">
        <v>241070</v>
      </c>
      <c r="I18" s="279"/>
      <c r="J18" s="279"/>
      <c r="K18" s="149"/>
    </row>
    <row r="19" spans="1:11" ht="48" customHeight="1">
      <c r="A19" s="139" t="s">
        <v>329</v>
      </c>
      <c r="B19" s="147">
        <v>8220</v>
      </c>
      <c r="C19" s="139" t="s">
        <v>330</v>
      </c>
      <c r="D19" s="143" t="s">
        <v>302</v>
      </c>
      <c r="E19" s="145" t="s">
        <v>331</v>
      </c>
      <c r="F19" s="145" t="s">
        <v>332</v>
      </c>
      <c r="G19" s="278">
        <f t="shared" si="0"/>
        <v>5500</v>
      </c>
      <c r="H19" s="278">
        <v>5500</v>
      </c>
      <c r="I19" s="279"/>
      <c r="J19" s="279"/>
      <c r="K19" s="149"/>
    </row>
    <row r="20" spans="1:11" ht="54" customHeight="1">
      <c r="A20" s="137">
        <v>218420</v>
      </c>
      <c r="B20" s="150">
        <v>8420</v>
      </c>
      <c r="C20" s="139" t="s">
        <v>183</v>
      </c>
      <c r="D20" s="143" t="s">
        <v>197</v>
      </c>
      <c r="E20" s="145" t="s">
        <v>327</v>
      </c>
      <c r="F20" s="145" t="s">
        <v>326</v>
      </c>
      <c r="G20" s="278">
        <f t="shared" si="0"/>
        <v>60000</v>
      </c>
      <c r="H20" s="278">
        <v>60000</v>
      </c>
      <c r="I20" s="279"/>
      <c r="J20" s="279"/>
      <c r="K20" s="149"/>
    </row>
    <row r="21" spans="1:11" ht="111">
      <c r="A21" s="137">
        <v>212111</v>
      </c>
      <c r="B21" s="147">
        <v>2111</v>
      </c>
      <c r="C21" s="139" t="s">
        <v>214</v>
      </c>
      <c r="D21" s="143" t="s">
        <v>153</v>
      </c>
      <c r="E21" s="145" t="s">
        <v>323</v>
      </c>
      <c r="F21" s="145" t="s">
        <v>325</v>
      </c>
      <c r="G21" s="278">
        <f t="shared" si="0"/>
        <v>1742804</v>
      </c>
      <c r="H21" s="278">
        <f>дод.3!E24</f>
        <v>1742804</v>
      </c>
      <c r="I21" s="279"/>
      <c r="J21" s="279"/>
      <c r="K21" s="149"/>
    </row>
    <row r="22" spans="1:11" ht="63.75">
      <c r="A22" s="137">
        <v>212010</v>
      </c>
      <c r="B22" s="150">
        <v>2010</v>
      </c>
      <c r="C22" s="139" t="s">
        <v>129</v>
      </c>
      <c r="D22" s="143" t="s">
        <v>277</v>
      </c>
      <c r="E22" s="145" t="s">
        <v>324</v>
      </c>
      <c r="F22" s="145" t="s">
        <v>336</v>
      </c>
      <c r="G22" s="278">
        <f t="shared" si="0"/>
        <v>1819860</v>
      </c>
      <c r="H22" s="278">
        <f>дод.3!E21</f>
        <v>1819860</v>
      </c>
      <c r="I22" s="279"/>
      <c r="J22" s="279"/>
      <c r="K22" s="149"/>
    </row>
    <row r="23" spans="1:11" ht="48">
      <c r="A23" s="137">
        <v>212144</v>
      </c>
      <c r="B23" s="150">
        <v>2144</v>
      </c>
      <c r="C23" s="139" t="s">
        <v>130</v>
      </c>
      <c r="D23" s="143" t="s">
        <v>278</v>
      </c>
      <c r="E23" s="145" t="s">
        <v>327</v>
      </c>
      <c r="F23" s="145" t="s">
        <v>326</v>
      </c>
      <c r="G23" s="278">
        <f t="shared" si="0"/>
        <v>323214</v>
      </c>
      <c r="H23" s="278">
        <f>дод.3!E26</f>
        <v>323214</v>
      </c>
      <c r="I23" s="279"/>
      <c r="J23" s="279"/>
      <c r="K23" s="149"/>
    </row>
    <row r="24" spans="1:11" ht="48">
      <c r="A24" s="137">
        <v>212152</v>
      </c>
      <c r="B24" s="150">
        <v>2152</v>
      </c>
      <c r="C24" s="139" t="s">
        <v>130</v>
      </c>
      <c r="D24" s="143" t="s">
        <v>206</v>
      </c>
      <c r="E24" s="145" t="s">
        <v>327</v>
      </c>
      <c r="F24" s="145" t="s">
        <v>326</v>
      </c>
      <c r="G24" s="278">
        <f t="shared" si="0"/>
        <v>3000</v>
      </c>
      <c r="H24" s="278">
        <f>дод.3!E28</f>
        <v>3000</v>
      </c>
      <c r="I24" s="279"/>
      <c r="J24" s="279"/>
      <c r="K24" s="149"/>
    </row>
    <row r="25" spans="1:11" ht="48">
      <c r="A25" s="137">
        <v>213032</v>
      </c>
      <c r="B25" s="150">
        <v>3032</v>
      </c>
      <c r="C25" s="139" t="s">
        <v>328</v>
      </c>
      <c r="D25" s="143" t="s">
        <v>17</v>
      </c>
      <c r="E25" s="145" t="s">
        <v>327</v>
      </c>
      <c r="F25" s="145" t="s">
        <v>326</v>
      </c>
      <c r="G25" s="278">
        <f t="shared" si="0"/>
        <v>12000</v>
      </c>
      <c r="H25" s="278">
        <f>дод.3!E30</f>
        <v>12000</v>
      </c>
      <c r="I25" s="279"/>
      <c r="J25" s="279"/>
      <c r="K25" s="149"/>
    </row>
    <row r="26" spans="1:11" ht="48">
      <c r="A26" s="137">
        <v>213033</v>
      </c>
      <c r="B26" s="150">
        <v>3033</v>
      </c>
      <c r="C26" s="139" t="s">
        <v>328</v>
      </c>
      <c r="D26" s="143" t="s">
        <v>18</v>
      </c>
      <c r="E26" s="145" t="s">
        <v>327</v>
      </c>
      <c r="F26" s="145" t="s">
        <v>326</v>
      </c>
      <c r="G26" s="278">
        <f t="shared" si="0"/>
        <v>417669</v>
      </c>
      <c r="H26" s="278">
        <f>дод.3!E31</f>
        <v>417669</v>
      </c>
      <c r="I26" s="279"/>
      <c r="J26" s="279"/>
      <c r="K26" s="149"/>
    </row>
    <row r="27" spans="1:11" ht="48">
      <c r="A27" s="137">
        <v>213050</v>
      </c>
      <c r="B27" s="150">
        <v>3050</v>
      </c>
      <c r="C27" s="139" t="s">
        <v>328</v>
      </c>
      <c r="D27" s="143" t="s">
        <v>185</v>
      </c>
      <c r="E27" s="145" t="s">
        <v>327</v>
      </c>
      <c r="F27" s="145" t="s">
        <v>326</v>
      </c>
      <c r="G27" s="278">
        <f t="shared" si="0"/>
        <v>396792</v>
      </c>
      <c r="H27" s="278">
        <f>дод.3!E32</f>
        <v>396792</v>
      </c>
      <c r="I27" s="279"/>
      <c r="J27" s="279"/>
      <c r="K27" s="149"/>
    </row>
    <row r="28" spans="1:11" ht="48">
      <c r="A28" s="137">
        <v>213090</v>
      </c>
      <c r="B28" s="150">
        <v>3090</v>
      </c>
      <c r="C28" s="139" t="s">
        <v>334</v>
      </c>
      <c r="D28" s="143" t="s">
        <v>184</v>
      </c>
      <c r="E28" s="145" t="s">
        <v>327</v>
      </c>
      <c r="F28" s="145" t="s">
        <v>326</v>
      </c>
      <c r="G28" s="278">
        <f t="shared" si="0"/>
        <v>12222</v>
      </c>
      <c r="H28" s="278">
        <f>дод.3!E33</f>
        <v>12222</v>
      </c>
      <c r="I28" s="279"/>
      <c r="J28" s="279"/>
      <c r="K28" s="149"/>
    </row>
    <row r="29" spans="1:11" ht="97.5" customHeight="1">
      <c r="A29" s="137">
        <v>213160</v>
      </c>
      <c r="B29" s="150">
        <v>3160</v>
      </c>
      <c r="C29" s="139" t="s">
        <v>133</v>
      </c>
      <c r="D29" s="143" t="s">
        <v>158</v>
      </c>
      <c r="E29" s="145" t="s">
        <v>327</v>
      </c>
      <c r="F29" s="145" t="s">
        <v>326</v>
      </c>
      <c r="G29" s="278">
        <f t="shared" si="0"/>
        <v>203588</v>
      </c>
      <c r="H29" s="278">
        <f>дод.3!E37</f>
        <v>203588</v>
      </c>
      <c r="I29" s="279"/>
      <c r="J29" s="279"/>
      <c r="K29" s="149"/>
    </row>
    <row r="30" spans="1:11" ht="86.25" customHeight="1">
      <c r="A30" s="137">
        <v>213180</v>
      </c>
      <c r="B30" s="150">
        <v>3180</v>
      </c>
      <c r="C30" s="139" t="s">
        <v>335</v>
      </c>
      <c r="D30" s="143" t="s">
        <v>281</v>
      </c>
      <c r="E30" s="145" t="s">
        <v>327</v>
      </c>
      <c r="F30" s="145" t="s">
        <v>326</v>
      </c>
      <c r="G30" s="278">
        <f t="shared" si="0"/>
        <v>3000</v>
      </c>
      <c r="H30" s="278">
        <f>дод.3!E38</f>
        <v>3000</v>
      </c>
      <c r="I30" s="279"/>
      <c r="J30" s="279"/>
      <c r="K30" s="149"/>
    </row>
    <row r="31" spans="1:11" ht="86.25" customHeight="1">
      <c r="A31" s="137">
        <v>213171</v>
      </c>
      <c r="B31" s="150">
        <v>3171</v>
      </c>
      <c r="C31" s="139" t="s">
        <v>133</v>
      </c>
      <c r="D31" s="143" t="s">
        <v>318</v>
      </c>
      <c r="E31" s="145" t="s">
        <v>327</v>
      </c>
      <c r="F31" s="145" t="s">
        <v>326</v>
      </c>
      <c r="G31" s="278">
        <f t="shared" si="0"/>
        <v>20718</v>
      </c>
      <c r="H31" s="278">
        <f>дод.3!E39</f>
        <v>20718</v>
      </c>
      <c r="I31" s="279"/>
      <c r="J31" s="279"/>
      <c r="K31" s="149"/>
    </row>
    <row r="32" spans="1:11" ht="86.25" customHeight="1">
      <c r="A32" s="137">
        <v>218120</v>
      </c>
      <c r="B32" s="150">
        <v>8120</v>
      </c>
      <c r="C32" s="237">
        <v>380</v>
      </c>
      <c r="D32" s="238" t="s">
        <v>409</v>
      </c>
      <c r="E32" s="145" t="s">
        <v>410</v>
      </c>
      <c r="F32" s="145"/>
      <c r="G32" s="278">
        <f t="shared" si="0"/>
        <v>6000</v>
      </c>
      <c r="H32" s="278">
        <f>дод.3!E50</f>
        <v>6000</v>
      </c>
      <c r="I32" s="279"/>
      <c r="J32" s="279"/>
      <c r="K32" s="149"/>
    </row>
    <row r="33" spans="1:11" ht="34.5" customHeight="1">
      <c r="A33" s="137">
        <v>610000</v>
      </c>
      <c r="B33" s="151"/>
      <c r="C33" s="139"/>
      <c r="D33" s="152" t="s">
        <v>83</v>
      </c>
      <c r="E33" s="145"/>
      <c r="F33" s="145"/>
      <c r="G33" s="278">
        <f>H33</f>
        <v>1313994</v>
      </c>
      <c r="H33" s="278">
        <f>H36</f>
        <v>1313994</v>
      </c>
      <c r="I33" s="279"/>
      <c r="J33" s="279"/>
      <c r="K33" s="149"/>
    </row>
    <row r="34" spans="1:11" ht="38.25" hidden="1" customHeight="1">
      <c r="A34" s="139" t="s">
        <v>84</v>
      </c>
      <c r="B34" s="139" t="s">
        <v>133</v>
      </c>
      <c r="C34" s="139" t="s">
        <v>85</v>
      </c>
      <c r="D34" s="143" t="s">
        <v>73</v>
      </c>
      <c r="E34" s="153" t="s">
        <v>86</v>
      </c>
      <c r="F34" s="145" t="s">
        <v>77</v>
      </c>
      <c r="G34" s="278">
        <f>H34+I34</f>
        <v>0</v>
      </c>
      <c r="H34" s="278"/>
      <c r="I34" s="278"/>
      <c r="J34" s="279"/>
      <c r="K34" s="149"/>
    </row>
    <row r="35" spans="1:11" ht="36.75" hidden="1" customHeight="1">
      <c r="A35" s="139" t="s">
        <v>152</v>
      </c>
      <c r="B35" s="139" t="s">
        <v>134</v>
      </c>
      <c r="C35" s="139" t="s">
        <v>132</v>
      </c>
      <c r="D35" s="143" t="s">
        <v>73</v>
      </c>
      <c r="E35" s="153" t="s">
        <v>87</v>
      </c>
      <c r="F35" s="145" t="s">
        <v>77</v>
      </c>
      <c r="G35" s="278">
        <f>H35+I35</f>
        <v>0</v>
      </c>
      <c r="H35" s="278"/>
      <c r="I35" s="278"/>
      <c r="J35" s="279"/>
      <c r="K35" s="149"/>
    </row>
    <row r="36" spans="1:11" ht="31.5" customHeight="1">
      <c r="A36" s="139" t="s">
        <v>333</v>
      </c>
      <c r="B36" s="139" t="s">
        <v>321</v>
      </c>
      <c r="C36" s="139" t="s">
        <v>127</v>
      </c>
      <c r="D36" s="143" t="s">
        <v>156</v>
      </c>
      <c r="E36" s="144" t="s">
        <v>370</v>
      </c>
      <c r="F36" s="145" t="s">
        <v>337</v>
      </c>
      <c r="G36" s="278">
        <f>H36+I36</f>
        <v>1313994</v>
      </c>
      <c r="H36" s="278">
        <v>1313994</v>
      </c>
      <c r="I36" s="278"/>
      <c r="J36" s="279"/>
      <c r="K36" s="149"/>
    </row>
    <row r="37" spans="1:11" ht="38.25" customHeight="1">
      <c r="A37" s="139"/>
      <c r="B37" s="139"/>
      <c r="C37" s="139"/>
      <c r="D37" s="206" t="s">
        <v>90</v>
      </c>
      <c r="E37" s="144"/>
      <c r="F37" s="145"/>
      <c r="G37" s="278">
        <f>H37</f>
        <v>93210</v>
      </c>
      <c r="H37" s="278">
        <f>H38+H39</f>
        <v>93210</v>
      </c>
      <c r="I37" s="278"/>
      <c r="J37" s="279"/>
      <c r="K37" s="149"/>
    </row>
    <row r="38" spans="1:11" ht="48">
      <c r="A38" s="139" t="s">
        <v>322</v>
      </c>
      <c r="B38" s="139" t="s">
        <v>79</v>
      </c>
      <c r="C38" s="139" t="s">
        <v>80</v>
      </c>
      <c r="D38" s="143" t="s">
        <v>169</v>
      </c>
      <c r="E38" s="145" t="s">
        <v>327</v>
      </c>
      <c r="F38" s="145" t="s">
        <v>326</v>
      </c>
      <c r="G38" s="278">
        <f t="shared" ref="G38:G43" si="1">H38+I38</f>
        <v>80000</v>
      </c>
      <c r="H38" s="278">
        <f>дод.3!E89</f>
        <v>80000</v>
      </c>
      <c r="I38" s="278"/>
      <c r="J38" s="279"/>
      <c r="K38" s="149"/>
    </row>
    <row r="39" spans="1:11" ht="48">
      <c r="A39" s="139">
        <v>1015011</v>
      </c>
      <c r="B39" s="139">
        <v>5011</v>
      </c>
      <c r="C39" s="139" t="s">
        <v>186</v>
      </c>
      <c r="D39" s="143" t="s">
        <v>421</v>
      </c>
      <c r="E39" s="249" t="s">
        <v>422</v>
      </c>
      <c r="F39" s="249" t="s">
        <v>423</v>
      </c>
      <c r="G39" s="278">
        <f t="shared" si="1"/>
        <v>13210</v>
      </c>
      <c r="H39" s="278">
        <f>дод.3!E91</f>
        <v>13210</v>
      </c>
      <c r="I39" s="278"/>
      <c r="J39" s="279"/>
      <c r="K39" s="149"/>
    </row>
    <row r="40" spans="1:11" ht="31.5" customHeight="1">
      <c r="A40" s="139"/>
      <c r="B40" s="139"/>
      <c r="C40" s="139"/>
      <c r="D40" s="239" t="s">
        <v>37</v>
      </c>
      <c r="E40" s="145"/>
      <c r="F40" s="145"/>
      <c r="G40" s="278">
        <f t="shared" si="1"/>
        <v>50000</v>
      </c>
      <c r="H40" s="278">
        <f>H41+H42+H43</f>
        <v>50000</v>
      </c>
      <c r="I40" s="278">
        <f>I41+I42</f>
        <v>0</v>
      </c>
      <c r="J40" s="278">
        <f>J41+J42</f>
        <v>0</v>
      </c>
      <c r="K40" s="149"/>
    </row>
    <row r="41" spans="1:11" ht="75">
      <c r="A41" s="139" t="s">
        <v>411</v>
      </c>
      <c r="B41" s="139" t="s">
        <v>412</v>
      </c>
      <c r="C41" s="139" t="s">
        <v>137</v>
      </c>
      <c r="D41" s="277" t="s">
        <v>199</v>
      </c>
      <c r="E41" s="277" t="s">
        <v>327</v>
      </c>
      <c r="F41" s="145" t="s">
        <v>326</v>
      </c>
      <c r="G41" s="278">
        <f t="shared" si="1"/>
        <v>15000</v>
      </c>
      <c r="H41" s="278">
        <v>15000</v>
      </c>
      <c r="I41" s="278"/>
      <c r="J41" s="279"/>
      <c r="K41" s="149"/>
    </row>
    <row r="42" spans="1:11" ht="78.75" customHeight="1">
      <c r="A42" s="139" t="s">
        <v>411</v>
      </c>
      <c r="B42" s="139" t="s">
        <v>412</v>
      </c>
      <c r="C42" s="139" t="s">
        <v>137</v>
      </c>
      <c r="D42" s="277" t="s">
        <v>199</v>
      </c>
      <c r="E42" s="277" t="s">
        <v>413</v>
      </c>
      <c r="F42" s="145"/>
      <c r="G42" s="278">
        <f t="shared" si="1"/>
        <v>25000</v>
      </c>
      <c r="H42" s="278">
        <v>25000</v>
      </c>
      <c r="I42" s="278"/>
      <c r="J42" s="279"/>
      <c r="K42" s="149"/>
    </row>
    <row r="43" spans="1:11" ht="90.75" customHeight="1">
      <c r="A43" s="139" t="s">
        <v>411</v>
      </c>
      <c r="B43" s="139" t="s">
        <v>412</v>
      </c>
      <c r="C43" s="139" t="s">
        <v>137</v>
      </c>
      <c r="D43" s="277" t="s">
        <v>199</v>
      </c>
      <c r="E43" s="282" t="s">
        <v>436</v>
      </c>
      <c r="F43" s="145" t="s">
        <v>437</v>
      </c>
      <c r="G43" s="278">
        <f t="shared" si="1"/>
        <v>10000</v>
      </c>
      <c r="H43" s="278">
        <v>10000</v>
      </c>
      <c r="I43" s="278"/>
      <c r="J43" s="279"/>
      <c r="K43" s="149"/>
    </row>
    <row r="44" spans="1:11" ht="18.75">
      <c r="A44" s="154"/>
      <c r="B44" s="154"/>
      <c r="C44" s="155"/>
      <c r="D44" s="156" t="s">
        <v>151</v>
      </c>
      <c r="E44" s="157"/>
      <c r="F44" s="157"/>
      <c r="G44" s="281">
        <f>G37+G33+G9+G40</f>
        <v>13760638.41</v>
      </c>
      <c r="H44" s="281">
        <f>H37+H33+H9+H40</f>
        <v>13528998</v>
      </c>
      <c r="I44" s="281">
        <f>I37+I33+I9+I40</f>
        <v>231640.41</v>
      </c>
      <c r="J44" s="281">
        <f>J37+J33+J9+J40</f>
        <v>192000</v>
      </c>
      <c r="K44" s="149"/>
    </row>
    <row r="45" spans="1:11" ht="16.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49"/>
    </row>
    <row r="46" spans="1:11" ht="18.75" hidden="1">
      <c r="A46" s="400" t="s">
        <v>202</v>
      </c>
      <c r="B46" s="400"/>
      <c r="C46" s="400"/>
      <c r="D46" s="400"/>
      <c r="E46" s="400"/>
      <c r="F46" s="400"/>
      <c r="G46" s="400"/>
      <c r="H46" s="400"/>
      <c r="I46" s="400"/>
      <c r="J46" s="400"/>
      <c r="K46" s="149"/>
    </row>
    <row r="47" spans="1:11" ht="18.75" hidden="1">
      <c r="A47" s="403" t="s">
        <v>203</v>
      </c>
      <c r="B47" s="403"/>
      <c r="C47" s="403"/>
      <c r="D47" s="403"/>
      <c r="E47" s="403"/>
      <c r="F47" s="403"/>
      <c r="G47" s="403"/>
      <c r="H47" s="403"/>
      <c r="I47" s="403"/>
      <c r="J47" s="403"/>
      <c r="K47" s="158"/>
    </row>
    <row r="48" spans="1:11" ht="18.75" hidden="1">
      <c r="A48" s="403" t="s">
        <v>204</v>
      </c>
      <c r="B48" s="403"/>
      <c r="C48" s="403"/>
      <c r="D48" s="403"/>
      <c r="E48" s="403"/>
      <c r="F48" s="403"/>
      <c r="G48" s="403"/>
      <c r="H48" s="403"/>
      <c r="I48" s="403"/>
      <c r="J48" s="403"/>
      <c r="K48" s="158"/>
    </row>
    <row r="49" spans="1:11" ht="18.7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49"/>
    </row>
    <row r="50" spans="1:11" ht="18.75">
      <c r="A50" s="414" t="s">
        <v>122</v>
      </c>
      <c r="B50" s="414"/>
      <c r="C50" s="414"/>
      <c r="D50" s="414"/>
      <c r="E50" s="32"/>
      <c r="F50" s="32"/>
      <c r="G50" s="32"/>
      <c r="H50" s="32"/>
      <c r="I50" s="336" t="s">
        <v>88</v>
      </c>
      <c r="J50" s="336"/>
      <c r="K50" s="336"/>
    </row>
  </sheetData>
  <mergeCells count="19">
    <mergeCell ref="A50:D50"/>
    <mergeCell ref="I50:K50"/>
    <mergeCell ref="F6:F7"/>
    <mergeCell ref="G6:G7"/>
    <mergeCell ref="H6:H7"/>
    <mergeCell ref="I6:J6"/>
    <mergeCell ref="A46:J46"/>
    <mergeCell ref="E6:E7"/>
    <mergeCell ref="A48:J48"/>
    <mergeCell ref="C6:C7"/>
    <mergeCell ref="H1:J1"/>
    <mergeCell ref="G2:J2"/>
    <mergeCell ref="A5:B5"/>
    <mergeCell ref="A3:J3"/>
    <mergeCell ref="A4:B4"/>
    <mergeCell ref="D6:D7"/>
    <mergeCell ref="A6:A7"/>
    <mergeCell ref="B6:B7"/>
    <mergeCell ref="A47:J47"/>
  </mergeCells>
  <phoneticPr fontId="47" type="noConversion"/>
  <pageMargins left="0.70866141732283472" right="0.43" top="0.56000000000000005" bottom="0.2" header="0.31496062992125984" footer="0.2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view="pageBreakPreview" zoomScale="60" zoomScaleNormal="85" workbookViewId="0">
      <selection activeCell="A2" sqref="A2"/>
    </sheetView>
  </sheetViews>
  <sheetFormatPr defaultColWidth="8.83203125" defaultRowHeight="12.75"/>
  <cols>
    <col min="1" max="1" width="12.83203125" style="214" customWidth="1"/>
    <col min="2" max="2" width="13.1640625" style="214" customWidth="1"/>
    <col min="3" max="3" width="13.33203125" style="214" customWidth="1"/>
    <col min="4" max="4" width="32.5" style="214" customWidth="1"/>
    <col min="5" max="5" width="37.5" style="214" customWidth="1"/>
    <col min="6" max="6" width="12.83203125" style="214" customWidth="1"/>
    <col min="7" max="7" width="12.33203125" style="214" customWidth="1"/>
    <col min="8" max="8" width="13.1640625" style="214" customWidth="1"/>
    <col min="9" max="9" width="13.6640625" style="214" customWidth="1"/>
    <col min="10" max="10" width="11.5" style="214" customWidth="1"/>
    <col min="11" max="11" width="9.6640625" style="214" customWidth="1"/>
    <col min="12" max="12" width="8.83203125" style="214"/>
    <col min="13" max="13" width="11.83203125" style="214" bestFit="1" customWidth="1"/>
    <col min="14" max="16384" width="8.83203125" style="214"/>
  </cols>
  <sheetData>
    <row r="1" spans="1:13" ht="46.5" customHeight="1">
      <c r="H1" s="215" t="s">
        <v>91</v>
      </c>
      <c r="J1" s="1"/>
    </row>
    <row r="2" spans="1:13" ht="48.75" customHeight="1">
      <c r="F2" s="418" t="s">
        <v>433</v>
      </c>
      <c r="G2" s="327"/>
      <c r="H2" s="327"/>
      <c r="I2" s="327"/>
      <c r="J2" s="327"/>
      <c r="K2" s="212"/>
      <c r="L2" s="212"/>
    </row>
    <row r="3" spans="1:13" ht="15.75">
      <c r="I3" s="215"/>
      <c r="J3" s="1"/>
    </row>
    <row r="4" spans="1:13" ht="15.75">
      <c r="F4" s="216"/>
      <c r="I4" s="1"/>
    </row>
    <row r="5" spans="1:13">
      <c r="F5" s="216"/>
    </row>
    <row r="6" spans="1:13" ht="42" customHeight="1">
      <c r="A6" s="419" t="s">
        <v>392</v>
      </c>
      <c r="B6" s="419"/>
      <c r="C6" s="419"/>
      <c r="D6" s="419"/>
      <c r="E6" s="419"/>
      <c r="F6" s="419"/>
      <c r="G6" s="419"/>
      <c r="H6" s="419"/>
      <c r="I6" s="419"/>
      <c r="J6" s="419"/>
    </row>
    <row r="7" spans="1:13" ht="27.75" customHeight="1">
      <c r="A7" s="420">
        <v>2354000000</v>
      </c>
      <c r="B7" s="420"/>
      <c r="F7" s="216"/>
    </row>
    <row r="8" spans="1:13" ht="27.75" customHeight="1">
      <c r="A8" s="232" t="s">
        <v>396</v>
      </c>
      <c r="B8" s="232"/>
      <c r="F8" s="216"/>
    </row>
    <row r="9" spans="1:13" ht="220.5">
      <c r="A9" s="217" t="s">
        <v>381</v>
      </c>
      <c r="B9" s="217" t="s">
        <v>181</v>
      </c>
      <c r="C9" s="217" t="s">
        <v>180</v>
      </c>
      <c r="D9" s="217" t="s">
        <v>382</v>
      </c>
      <c r="E9" s="217" t="s">
        <v>383</v>
      </c>
      <c r="F9" s="217" t="s">
        <v>384</v>
      </c>
      <c r="G9" s="217" t="s">
        <v>385</v>
      </c>
      <c r="H9" s="217" t="s">
        <v>386</v>
      </c>
      <c r="I9" s="217" t="s">
        <v>387</v>
      </c>
      <c r="J9" s="217" t="s">
        <v>388</v>
      </c>
    </row>
    <row r="10" spans="1:13" ht="15.75">
      <c r="A10" s="217">
        <v>1</v>
      </c>
      <c r="B10" s="217">
        <v>2</v>
      </c>
      <c r="C10" s="217">
        <v>3</v>
      </c>
      <c r="D10" s="217">
        <v>4</v>
      </c>
      <c r="E10" s="217">
        <v>5</v>
      </c>
      <c r="F10" s="217">
        <v>6</v>
      </c>
      <c r="G10" s="217">
        <v>7</v>
      </c>
      <c r="H10" s="217">
        <v>8</v>
      </c>
      <c r="I10" s="217">
        <v>9</v>
      </c>
      <c r="J10" s="217">
        <v>10</v>
      </c>
    </row>
    <row r="11" spans="1:13" ht="31.5">
      <c r="A11" s="218" t="s">
        <v>389</v>
      </c>
      <c r="B11" s="219" t="s">
        <v>390</v>
      </c>
      <c r="C11" s="220"/>
      <c r="D11" s="221" t="s">
        <v>38</v>
      </c>
      <c r="E11" s="217"/>
      <c r="F11" s="217"/>
      <c r="G11" s="222">
        <f>G12</f>
        <v>6527518</v>
      </c>
      <c r="H11" s="222">
        <f>H12</f>
        <v>0</v>
      </c>
      <c r="I11" s="222">
        <f>I12</f>
        <v>1616943</v>
      </c>
      <c r="J11" s="217"/>
    </row>
    <row r="12" spans="1:13" ht="31.5">
      <c r="A12" s="223" t="s">
        <v>391</v>
      </c>
      <c r="B12" s="219" t="s">
        <v>390</v>
      </c>
      <c r="C12" s="220"/>
      <c r="D12" s="221" t="s">
        <v>38</v>
      </c>
      <c r="E12" s="217"/>
      <c r="F12" s="217"/>
      <c r="G12" s="217">
        <f>G13+G14+G15+G17+G18+G19+G20</f>
        <v>6527518</v>
      </c>
      <c r="H12" s="217">
        <f>H13+H14+H15+H17+H18</f>
        <v>0</v>
      </c>
      <c r="I12" s="217">
        <f>I13+I14+I15+I17+I18+I19+I20</f>
        <v>1616943</v>
      </c>
      <c r="J12" s="217"/>
    </row>
    <row r="13" spans="1:13" ht="147.75" customHeight="1">
      <c r="A13" s="224" t="s">
        <v>402</v>
      </c>
      <c r="B13" s="225">
        <v>7321</v>
      </c>
      <c r="C13" s="224" t="s">
        <v>403</v>
      </c>
      <c r="D13" s="248" t="s">
        <v>401</v>
      </c>
      <c r="E13" s="226" t="s">
        <v>393</v>
      </c>
      <c r="F13" s="227">
        <v>2021</v>
      </c>
      <c r="G13" s="227">
        <v>751950</v>
      </c>
      <c r="H13" s="227"/>
      <c r="I13" s="227">
        <v>75195</v>
      </c>
      <c r="J13" s="227">
        <v>100</v>
      </c>
      <c r="M13" s="214">
        <f>I13+I14+I15</f>
        <v>548203</v>
      </c>
    </row>
    <row r="14" spans="1:13" ht="252">
      <c r="A14" s="224" t="s">
        <v>402</v>
      </c>
      <c r="B14" s="225">
        <v>7321</v>
      </c>
      <c r="C14" s="224" t="s">
        <v>403</v>
      </c>
      <c r="D14" s="248" t="s">
        <v>401</v>
      </c>
      <c r="E14" s="226" t="s">
        <v>394</v>
      </c>
      <c r="F14" s="227">
        <v>2021</v>
      </c>
      <c r="G14" s="227">
        <v>3230074</v>
      </c>
      <c r="H14" s="227"/>
      <c r="I14" s="227">
        <v>323008</v>
      </c>
      <c r="J14" s="227">
        <v>100</v>
      </c>
    </row>
    <row r="15" spans="1:13" ht="213.75" customHeight="1">
      <c r="A15" s="224" t="s">
        <v>402</v>
      </c>
      <c r="B15" s="225">
        <v>7321</v>
      </c>
      <c r="C15" s="224" t="s">
        <v>403</v>
      </c>
      <c r="D15" s="248" t="s">
        <v>401</v>
      </c>
      <c r="E15" s="226" t="s">
        <v>395</v>
      </c>
      <c r="F15" s="227">
        <v>2021</v>
      </c>
      <c r="G15" s="227">
        <v>1499994</v>
      </c>
      <c r="H15" s="227"/>
      <c r="I15" s="227">
        <v>150000</v>
      </c>
      <c r="J15" s="227">
        <v>100</v>
      </c>
    </row>
    <row r="16" spans="1:13" ht="60" hidden="1" customHeight="1">
      <c r="A16" s="223"/>
      <c r="B16" s="228"/>
      <c r="C16" s="220"/>
      <c r="D16" s="221"/>
      <c r="E16" s="222"/>
      <c r="F16" s="222"/>
      <c r="G16" s="222"/>
      <c r="H16" s="222"/>
      <c r="I16" s="222"/>
      <c r="J16" s="222"/>
    </row>
    <row r="17" spans="1:10" ht="63">
      <c r="A17" s="224" t="s">
        <v>402</v>
      </c>
      <c r="B17" s="229">
        <v>7321</v>
      </c>
      <c r="C17" s="230" t="s">
        <v>403</v>
      </c>
      <c r="D17" s="226" t="s">
        <v>401</v>
      </c>
      <c r="E17" s="217" t="s">
        <v>405</v>
      </c>
      <c r="F17" s="217">
        <v>2021</v>
      </c>
      <c r="G17" s="217"/>
      <c r="H17" s="217"/>
      <c r="I17" s="217">
        <v>18380</v>
      </c>
      <c r="J17" s="217">
        <v>100</v>
      </c>
    </row>
    <row r="18" spans="1:10" ht="78.75">
      <c r="A18" s="224" t="s">
        <v>402</v>
      </c>
      <c r="B18" s="225">
        <v>7321</v>
      </c>
      <c r="C18" s="224" t="s">
        <v>403</v>
      </c>
      <c r="D18" s="226" t="s">
        <v>401</v>
      </c>
      <c r="E18" s="217" t="s">
        <v>404</v>
      </c>
      <c r="F18" s="217">
        <v>2021</v>
      </c>
      <c r="G18" s="217"/>
      <c r="H18" s="217"/>
      <c r="I18" s="217">
        <v>4860</v>
      </c>
      <c r="J18" s="217">
        <v>100</v>
      </c>
    </row>
    <row r="19" spans="1:10" ht="150">
      <c r="A19" s="224" t="s">
        <v>426</v>
      </c>
      <c r="B19" s="225">
        <v>7363</v>
      </c>
      <c r="C19" s="224" t="s">
        <v>176</v>
      </c>
      <c r="D19" s="277" t="s">
        <v>425</v>
      </c>
      <c r="E19" s="217" t="s">
        <v>405</v>
      </c>
      <c r="F19" s="217">
        <v>2021</v>
      </c>
      <c r="G19" s="217">
        <v>769000</v>
      </c>
      <c r="H19" s="217"/>
      <c r="I19" s="217">
        <v>769000</v>
      </c>
      <c r="J19" s="217">
        <v>100</v>
      </c>
    </row>
    <row r="20" spans="1:10" ht="150">
      <c r="A20" s="224" t="s">
        <v>426</v>
      </c>
      <c r="B20" s="225">
        <v>7363</v>
      </c>
      <c r="C20" s="224" t="s">
        <v>176</v>
      </c>
      <c r="D20" s="277" t="s">
        <v>425</v>
      </c>
      <c r="E20" s="217" t="s">
        <v>404</v>
      </c>
      <c r="F20" s="217">
        <v>2021</v>
      </c>
      <c r="G20" s="217">
        <v>276500</v>
      </c>
      <c r="H20" s="217"/>
      <c r="I20" s="217">
        <v>276500</v>
      </c>
      <c r="J20" s="217">
        <v>100</v>
      </c>
    </row>
    <row r="21" spans="1:10" ht="15.75">
      <c r="A21" s="217" t="s">
        <v>215</v>
      </c>
      <c r="B21" s="217" t="s">
        <v>215</v>
      </c>
      <c r="C21" s="217" t="s">
        <v>215</v>
      </c>
      <c r="D21" s="231" t="s">
        <v>216</v>
      </c>
      <c r="E21" s="217" t="s">
        <v>215</v>
      </c>
      <c r="F21" s="217" t="s">
        <v>215</v>
      </c>
      <c r="G21" s="222">
        <f>G12</f>
        <v>6527518</v>
      </c>
      <c r="H21" s="222">
        <f>H12</f>
        <v>0</v>
      </c>
      <c r="I21" s="222">
        <f>I12</f>
        <v>1616943</v>
      </c>
      <c r="J21" s="217" t="s">
        <v>215</v>
      </c>
    </row>
    <row r="25" spans="1:10" ht="15">
      <c r="B25" s="85" t="s">
        <v>122</v>
      </c>
      <c r="H25" s="83"/>
      <c r="I25" s="125" t="s">
        <v>66</v>
      </c>
    </row>
    <row r="26" spans="1:10" ht="15">
      <c r="B26" s="85"/>
      <c r="H26" s="83"/>
      <c r="I26" s="86" t="s">
        <v>67</v>
      </c>
    </row>
  </sheetData>
  <mergeCells count="3">
    <mergeCell ref="F2:J2"/>
    <mergeCell ref="A6:J6"/>
    <mergeCell ref="A7:B7"/>
  </mergeCells>
  <phoneticPr fontId="33" type="noConversion"/>
  <pageMargins left="0.75" right="0.75" top="1" bottom="1" header="0.5" footer="0.5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abSelected="1" view="pageBreakPreview" zoomScale="60" zoomScaleNormal="100" workbookViewId="0">
      <selection activeCell="C4" sqref="C4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202" t="s">
        <v>438</v>
      </c>
    </row>
    <row r="2" spans="1:3" ht="18.75" hidden="1" customHeight="1">
      <c r="C2" s="202" t="s">
        <v>317</v>
      </c>
    </row>
    <row r="3" spans="1:3" ht="15" hidden="1" customHeight="1">
      <c r="C3" s="202" t="s">
        <v>373</v>
      </c>
    </row>
    <row r="4" spans="1:3">
      <c r="C4" s="202"/>
    </row>
    <row r="5" spans="1:3" ht="38.25" customHeight="1">
      <c r="A5" s="421" t="s">
        <v>343</v>
      </c>
      <c r="B5" s="422"/>
      <c r="C5" s="202"/>
    </row>
    <row r="6" spans="1:3">
      <c r="C6" s="202"/>
    </row>
    <row r="7" spans="1:3">
      <c r="C7" s="202"/>
    </row>
    <row r="8" spans="1:3">
      <c r="A8" s="203">
        <v>2354000000</v>
      </c>
    </row>
    <row r="9" spans="1:3">
      <c r="A9" s="203" t="s">
        <v>170</v>
      </c>
    </row>
    <row r="11" spans="1:3">
      <c r="A11" s="204" t="s">
        <v>314</v>
      </c>
      <c r="B11" s="204" t="s">
        <v>315</v>
      </c>
      <c r="C11" s="204" t="s">
        <v>313</v>
      </c>
    </row>
    <row r="12" spans="1:3">
      <c r="A12" s="204">
        <v>1</v>
      </c>
      <c r="B12" s="204">
        <v>2</v>
      </c>
      <c r="C12" s="204">
        <v>3</v>
      </c>
    </row>
    <row r="13" spans="1:3" ht="26.25">
      <c r="A13" s="204" t="s">
        <v>38</v>
      </c>
      <c r="B13" s="204" t="s">
        <v>316</v>
      </c>
      <c r="C13" s="205">
        <v>43365475</v>
      </c>
    </row>
    <row r="14" spans="1:3" ht="26.25">
      <c r="A14" s="204" t="s">
        <v>90</v>
      </c>
      <c r="B14" s="204" t="s">
        <v>316</v>
      </c>
      <c r="C14" s="205">
        <v>43561867</v>
      </c>
    </row>
    <row r="15" spans="1:3" ht="26.25">
      <c r="A15" s="204" t="s">
        <v>37</v>
      </c>
      <c r="B15" s="204" t="s">
        <v>316</v>
      </c>
      <c r="C15" s="205">
        <v>43944173</v>
      </c>
    </row>
    <row r="16" spans="1:3" ht="51.75">
      <c r="A16" s="208" t="s">
        <v>344</v>
      </c>
      <c r="B16" s="204" t="s">
        <v>341</v>
      </c>
      <c r="C16" s="207" t="s">
        <v>340</v>
      </c>
    </row>
    <row r="17" spans="1:3" ht="39">
      <c r="A17" s="204" t="s">
        <v>342</v>
      </c>
      <c r="B17" s="204" t="s">
        <v>341</v>
      </c>
      <c r="C17" s="205">
        <v>41937159</v>
      </c>
    </row>
    <row r="18" spans="1:3" ht="39">
      <c r="A18" s="204" t="s">
        <v>347</v>
      </c>
      <c r="B18" s="204" t="s">
        <v>346</v>
      </c>
      <c r="C18" s="205">
        <v>24411274</v>
      </c>
    </row>
    <row r="19" spans="1:3" ht="39">
      <c r="A19" s="204" t="s">
        <v>349</v>
      </c>
      <c r="B19" s="204" t="s">
        <v>350</v>
      </c>
      <c r="C19" s="205">
        <v>24350101</v>
      </c>
    </row>
    <row r="20" spans="1:3" ht="39">
      <c r="A20" s="204" t="s">
        <v>351</v>
      </c>
      <c r="B20" s="204" t="s">
        <v>352</v>
      </c>
      <c r="C20" s="205">
        <v>36714822</v>
      </c>
    </row>
    <row r="21" spans="1:3" ht="39">
      <c r="A21" s="204" t="s">
        <v>358</v>
      </c>
      <c r="B21" s="208" t="s">
        <v>360</v>
      </c>
      <c r="C21" s="207" t="s">
        <v>353</v>
      </c>
    </row>
    <row r="22" spans="1:3" ht="39">
      <c r="A22" s="204" t="s">
        <v>355</v>
      </c>
      <c r="B22" s="208" t="s">
        <v>361</v>
      </c>
      <c r="C22" s="207" t="s">
        <v>354</v>
      </c>
    </row>
    <row r="23" spans="1:3" ht="26.25">
      <c r="A23" s="204" t="s">
        <v>357</v>
      </c>
      <c r="B23" s="204" t="s">
        <v>356</v>
      </c>
      <c r="C23" s="205">
        <v>36777369</v>
      </c>
    </row>
    <row r="24" spans="1:3" ht="39">
      <c r="A24" s="208" t="s">
        <v>359</v>
      </c>
      <c r="B24" s="204" t="s">
        <v>356</v>
      </c>
      <c r="C24" s="205">
        <v>42345945</v>
      </c>
    </row>
    <row r="25" spans="1:3" ht="26.25">
      <c r="A25" s="208" t="s">
        <v>363</v>
      </c>
      <c r="B25" s="204" t="s">
        <v>362</v>
      </c>
      <c r="C25" s="205">
        <v>39589331</v>
      </c>
    </row>
    <row r="26" spans="1:3" ht="51.75">
      <c r="A26" s="208" t="s">
        <v>365</v>
      </c>
      <c r="B26" s="204" t="s">
        <v>364</v>
      </c>
      <c r="C26" s="205">
        <v>33327255</v>
      </c>
    </row>
    <row r="27" spans="1:3" ht="63" customHeight="1">
      <c r="A27" s="208" t="s">
        <v>367</v>
      </c>
      <c r="B27" s="204" t="s">
        <v>366</v>
      </c>
      <c r="C27" s="205">
        <v>24359711</v>
      </c>
    </row>
    <row r="28" spans="1:3" ht="0.75" hidden="1" customHeight="1">
      <c r="A28" s="204"/>
      <c r="B28" s="204"/>
      <c r="C28" s="205"/>
    </row>
    <row r="29" spans="1:3" ht="15" hidden="1">
      <c r="A29" s="204"/>
      <c r="B29" s="204"/>
      <c r="C29" s="205"/>
    </row>
    <row r="30" spans="1:3" ht="15" hidden="1">
      <c r="A30" s="204"/>
      <c r="B30" s="204"/>
      <c r="C30" s="205"/>
    </row>
    <row r="31" spans="1:3" ht="15" hidden="1">
      <c r="A31" s="204"/>
      <c r="B31" s="204"/>
      <c r="C31" s="205"/>
    </row>
    <row r="32" spans="1:3" ht="15" hidden="1">
      <c r="A32" s="204"/>
      <c r="B32" s="204"/>
      <c r="C32" s="205"/>
    </row>
    <row r="33" spans="1:7" ht="15" hidden="1">
      <c r="A33" s="204"/>
      <c r="B33" s="204"/>
      <c r="C33" s="205"/>
    </row>
    <row r="34" spans="1:7" ht="0.75" hidden="1" customHeight="1">
      <c r="A34" s="204"/>
      <c r="B34" s="204"/>
      <c r="C34" s="204"/>
    </row>
    <row r="35" spans="1:7" hidden="1">
      <c r="A35" s="204"/>
      <c r="B35" s="204"/>
      <c r="C35" s="204"/>
    </row>
    <row r="36" spans="1:7" hidden="1">
      <c r="A36" s="204"/>
      <c r="B36" s="204"/>
      <c r="C36" s="204"/>
    </row>
    <row r="37" spans="1:7" hidden="1">
      <c r="A37" s="204"/>
      <c r="B37" s="204"/>
      <c r="C37" s="204"/>
    </row>
    <row r="38" spans="1:7" ht="0.75" hidden="1" customHeight="1">
      <c r="A38" s="204"/>
      <c r="B38" s="204"/>
      <c r="C38" s="204"/>
    </row>
    <row r="39" spans="1:7" hidden="1">
      <c r="A39" s="204"/>
      <c r="B39" s="204"/>
      <c r="C39" s="204"/>
    </row>
    <row r="40" spans="1:7" hidden="1">
      <c r="A40" s="204"/>
      <c r="B40" s="204"/>
      <c r="C40" s="204"/>
    </row>
    <row r="41" spans="1:7" hidden="1">
      <c r="A41" s="204"/>
      <c r="B41" s="204"/>
      <c r="C41" s="204"/>
    </row>
    <row r="42" spans="1:7" hidden="1">
      <c r="A42" s="204"/>
      <c r="B42" s="204"/>
      <c r="C42" s="204"/>
    </row>
    <row r="43" spans="1:7" hidden="1">
      <c r="A43" s="204"/>
      <c r="B43" s="204"/>
      <c r="C43" s="204"/>
    </row>
    <row r="44" spans="1:7" ht="42" customHeight="1">
      <c r="A44" s="204" t="s">
        <v>371</v>
      </c>
      <c r="B44" s="204" t="s">
        <v>372</v>
      </c>
      <c r="C44" s="204">
        <v>43932299</v>
      </c>
    </row>
    <row r="46" spans="1:7">
      <c r="A46" s="301" t="s">
        <v>368</v>
      </c>
      <c r="B46" s="301"/>
      <c r="C46" s="301"/>
      <c r="D46" s="61"/>
      <c r="E46" s="45"/>
      <c r="F46" s="309"/>
      <c r="G46" s="309"/>
    </row>
    <row r="47" spans="1:7">
      <c r="A47" s="301"/>
      <c r="B47" s="301"/>
      <c r="C47" s="301"/>
      <c r="D47" s="62"/>
      <c r="E47" s="63"/>
      <c r="F47" s="300"/>
      <c r="G47" s="300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scale="85" orientation="portrait" verticalDpi="0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'7'!Область_печати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2021-06-24T07:55:31Z</cp:lastPrinted>
  <dcterms:created xsi:type="dcterms:W3CDTF">2014-01-17T10:52:16Z</dcterms:created>
  <dcterms:modified xsi:type="dcterms:W3CDTF">2021-06-24T07:55:32Z</dcterms:modified>
</cp:coreProperties>
</file>